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18405" windowHeight="6090" tabRatio="736"/>
  </bookViews>
  <sheets>
    <sheet name="Vejledning" sheetId="1" r:id="rId1"/>
    <sheet name="Overblik - 2023" sheetId="2" r:id="rId2"/>
    <sheet name="Januar" sheetId="3" r:id="rId3"/>
    <sheet name="Februar" sheetId="4" r:id="rId4"/>
    <sheet name="Marts" sheetId="5" r:id="rId5"/>
    <sheet name="April" sheetId="6" r:id="rId6"/>
    <sheet name="Maj" sheetId="7" r:id="rId7"/>
    <sheet name="Juni" sheetId="8" r:id="rId8"/>
    <sheet name="Juli" sheetId="9" r:id="rId9"/>
    <sheet name="August" sheetId="10" r:id="rId10"/>
    <sheet name="September" sheetId="11" r:id="rId11"/>
    <sheet name="Oktober" sheetId="12" r:id="rId12"/>
    <sheet name="November" sheetId="13" r:id="rId13"/>
    <sheet name="December" sheetId="14" r:id="rId14"/>
  </sheets>
  <definedNames>
    <definedName name="_xlnm.Print_Area" localSheetId="5">April!$A$1:$P$64</definedName>
    <definedName name="_xlnm.Print_Area" localSheetId="9">August!$A$1:$P$63</definedName>
    <definedName name="_xlnm.Print_Area" localSheetId="13">December!$A$1:$P$63</definedName>
    <definedName name="_xlnm.Print_Area" localSheetId="3">Februar!$A$1:$P$63</definedName>
    <definedName name="_xlnm.Print_Area" localSheetId="2">Januar!$A$1:$P$62</definedName>
    <definedName name="_xlnm.Print_Area" localSheetId="8">Juli!$A$1:$P$63</definedName>
    <definedName name="_xlnm.Print_Area" localSheetId="7">Juni!$A$1:$P$63</definedName>
    <definedName name="_xlnm.Print_Area" localSheetId="6">Maj!$A$1:$P$63</definedName>
    <definedName name="_xlnm.Print_Area" localSheetId="4">Marts!$A$1:$P$63</definedName>
    <definedName name="_xlnm.Print_Area" localSheetId="12">November!$A$1:$P$63</definedName>
    <definedName name="_xlnm.Print_Area" localSheetId="11">Oktober!$A$1:$P$63</definedName>
    <definedName name="_xlnm.Print_Area" localSheetId="1">'Overblik - 2023'!$A$1:$P$38</definedName>
    <definedName name="_xlnm.Print_Area" localSheetId="10">September!$A$1:$P$63</definedName>
    <definedName name="Z_7202B09F_BB5C_4D13_96F0_84FAAFE8D9B0_.wvu.PrintArea" localSheetId="5" hidden="1">April!$A$1:$P$64</definedName>
    <definedName name="Z_7202B09F_BB5C_4D13_96F0_84FAAFE8D9B0_.wvu.PrintArea" localSheetId="9" hidden="1">August!$A$1:$P$63</definedName>
    <definedName name="Z_7202B09F_BB5C_4D13_96F0_84FAAFE8D9B0_.wvu.PrintArea" localSheetId="13" hidden="1">December!$A$1:$P$63</definedName>
    <definedName name="Z_7202B09F_BB5C_4D13_96F0_84FAAFE8D9B0_.wvu.PrintArea" localSheetId="3" hidden="1">Februar!$A$1:$P$63</definedName>
    <definedName name="Z_7202B09F_BB5C_4D13_96F0_84FAAFE8D9B0_.wvu.PrintArea" localSheetId="2" hidden="1">Januar!$A$1:$P$62</definedName>
    <definedName name="Z_7202B09F_BB5C_4D13_96F0_84FAAFE8D9B0_.wvu.PrintArea" localSheetId="8" hidden="1">Juli!$A$1:$P$63</definedName>
    <definedName name="Z_7202B09F_BB5C_4D13_96F0_84FAAFE8D9B0_.wvu.PrintArea" localSheetId="7" hidden="1">Juni!$A$1:$P$63</definedName>
    <definedName name="Z_7202B09F_BB5C_4D13_96F0_84FAAFE8D9B0_.wvu.PrintArea" localSheetId="6" hidden="1">Maj!$A$1:$P$63</definedName>
    <definedName name="Z_7202B09F_BB5C_4D13_96F0_84FAAFE8D9B0_.wvu.PrintArea" localSheetId="4" hidden="1">Marts!$A$1:$P$63</definedName>
    <definedName name="Z_7202B09F_BB5C_4D13_96F0_84FAAFE8D9B0_.wvu.PrintArea" localSheetId="12" hidden="1">November!$A$1:$P$63</definedName>
    <definedName name="Z_7202B09F_BB5C_4D13_96F0_84FAAFE8D9B0_.wvu.PrintArea" localSheetId="11" hidden="1">Oktober!$A$1:$P$63</definedName>
    <definedName name="Z_7202B09F_BB5C_4D13_96F0_84FAAFE8D9B0_.wvu.PrintArea" localSheetId="1" hidden="1">'Overblik - 2023'!$A$1:$P$38</definedName>
    <definedName name="Z_7202B09F_BB5C_4D13_96F0_84FAAFE8D9B0_.wvu.PrintArea" localSheetId="10" hidden="1">September!$A$1:$P$63</definedName>
    <definedName name="Z_7202B09F_BB5C_4D13_96F0_84FAAFE8D9B0_.wvu.Rows" localSheetId="5" hidden="1">April!$60:$61</definedName>
    <definedName name="Z_7202B09F_BB5C_4D13_96F0_84FAAFE8D9B0_.wvu.Rows" localSheetId="3" hidden="1">Februar!$59:$60</definedName>
    <definedName name="Z_7202B09F_BB5C_4D13_96F0_84FAAFE8D9B0_.wvu.Rows" localSheetId="12" hidden="1">November!$60:$60</definedName>
    <definedName name="Z_7202B09F_BB5C_4D13_96F0_84FAAFE8D9B0_.wvu.Rows" localSheetId="10" hidden="1">September!$60:$60</definedName>
  </definedNames>
  <calcPr calcId="162913"/>
  <customWorkbookViews>
    <customWorkbookView name="Lone Jensen - Privat visning" guid="{7202B09F-BB5C-4D13-96F0-84FAAFE8D9B0}" mergeInterval="0" personalView="1" maximized="1" xWindow="-8" yWindow="-8" windowWidth="1936" windowHeight="1056" tabRatio="736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7" l="1"/>
  <c r="J34" i="7"/>
  <c r="G37" i="2" l="1"/>
  <c r="G36" i="2"/>
  <c r="G35" i="2"/>
  <c r="G34" i="2"/>
  <c r="G32" i="2"/>
  <c r="G31" i="2"/>
  <c r="G29" i="2"/>
  <c r="G28" i="2"/>
  <c r="G27" i="2"/>
  <c r="G26" i="2"/>
  <c r="K55" i="14"/>
  <c r="J55" i="14"/>
  <c r="J47" i="14"/>
  <c r="K47" i="14" s="1"/>
  <c r="K40" i="14"/>
  <c r="J40" i="14"/>
  <c r="J33" i="14"/>
  <c r="K33" i="14" s="1"/>
  <c r="K59" i="14"/>
  <c r="J59" i="14"/>
  <c r="J52" i="14"/>
  <c r="K52" i="14" s="1"/>
  <c r="K45" i="14"/>
  <c r="J45" i="14"/>
  <c r="J38" i="14"/>
  <c r="K38" i="14" s="1"/>
  <c r="K31" i="14"/>
  <c r="J31" i="14"/>
  <c r="K56" i="13"/>
  <c r="J56" i="13"/>
  <c r="J49" i="13"/>
  <c r="K49" i="13" s="1"/>
  <c r="J42" i="13"/>
  <c r="K42" i="13" s="1"/>
  <c r="J35" i="13"/>
  <c r="K35" i="13" s="1"/>
  <c r="K54" i="13"/>
  <c r="J54" i="13"/>
  <c r="J47" i="13"/>
  <c r="K47" i="13" s="1"/>
  <c r="K40" i="13"/>
  <c r="J40" i="13"/>
  <c r="J33" i="13"/>
  <c r="K33" i="13" s="1"/>
  <c r="K57" i="12"/>
  <c r="J57" i="12"/>
  <c r="J50" i="12"/>
  <c r="K50" i="12" s="1"/>
  <c r="K43" i="12"/>
  <c r="J43" i="12"/>
  <c r="J36" i="12"/>
  <c r="K36" i="12" s="1"/>
  <c r="K59" i="12"/>
  <c r="J59" i="12"/>
  <c r="K52" i="12"/>
  <c r="J52" i="12"/>
  <c r="K45" i="12"/>
  <c r="J45" i="12"/>
  <c r="K38" i="12"/>
  <c r="J38" i="12"/>
  <c r="K31" i="12"/>
  <c r="J31" i="12"/>
  <c r="K54" i="11"/>
  <c r="J54" i="11"/>
  <c r="J47" i="11"/>
  <c r="K47" i="11" s="1"/>
  <c r="K40" i="11"/>
  <c r="J40" i="11"/>
  <c r="J33" i="11"/>
  <c r="K33" i="11" s="1"/>
  <c r="K59" i="11"/>
  <c r="J59" i="11"/>
  <c r="J52" i="11"/>
  <c r="K52" i="11" s="1"/>
  <c r="K45" i="11"/>
  <c r="J45" i="11"/>
  <c r="J38" i="11"/>
  <c r="K38" i="11" s="1"/>
  <c r="K31" i="11"/>
  <c r="J31" i="11"/>
  <c r="K57" i="10"/>
  <c r="J57" i="10"/>
  <c r="J50" i="10"/>
  <c r="K50" i="10" s="1"/>
  <c r="K43" i="10"/>
  <c r="J43" i="10"/>
  <c r="J36" i="10"/>
  <c r="K36" i="10" s="1"/>
  <c r="K55" i="10"/>
  <c r="J55" i="10"/>
  <c r="J48" i="10"/>
  <c r="K48" i="10" s="1"/>
  <c r="K41" i="10"/>
  <c r="J41" i="10"/>
  <c r="J34" i="10"/>
  <c r="K34" i="10" s="1"/>
  <c r="K60" i="9"/>
  <c r="J60" i="9"/>
  <c r="J53" i="9"/>
  <c r="K53" i="9" s="1"/>
  <c r="K46" i="9"/>
  <c r="J46" i="9"/>
  <c r="J39" i="9"/>
  <c r="K39" i="9" s="1"/>
  <c r="K32" i="9"/>
  <c r="J32" i="9"/>
  <c r="K58" i="9"/>
  <c r="J58" i="9"/>
  <c r="K51" i="9"/>
  <c r="J51" i="9"/>
  <c r="K44" i="9"/>
  <c r="J44" i="9"/>
  <c r="K37" i="9"/>
  <c r="J37" i="9"/>
  <c r="J30" i="9"/>
  <c r="K30" i="9" s="1"/>
  <c r="K55" i="8"/>
  <c r="J55" i="8"/>
  <c r="K49" i="8"/>
  <c r="J49" i="8"/>
  <c r="K48" i="8"/>
  <c r="J48" i="8"/>
  <c r="J41" i="8"/>
  <c r="K41" i="8" s="1"/>
  <c r="K35" i="8"/>
  <c r="J35" i="8"/>
  <c r="K34" i="8"/>
  <c r="J34" i="8"/>
  <c r="K53" i="8"/>
  <c r="J53" i="8"/>
  <c r="K46" i="8"/>
  <c r="J46" i="8"/>
  <c r="K39" i="8"/>
  <c r="J39" i="8"/>
  <c r="K32" i="8"/>
  <c r="J32" i="8"/>
  <c r="K58" i="7"/>
  <c r="J58" i="7"/>
  <c r="K56" i="7"/>
  <c r="J56" i="7"/>
  <c r="K55" i="7"/>
  <c r="J55" i="7"/>
  <c r="K51" i="7"/>
  <c r="J51" i="7"/>
  <c r="K49" i="7"/>
  <c r="J49" i="7"/>
  <c r="K47" i="7"/>
  <c r="J47" i="7"/>
  <c r="K43" i="7"/>
  <c r="J43" i="7"/>
  <c r="K41" i="7"/>
  <c r="J41" i="7"/>
  <c r="K36" i="7"/>
  <c r="J36" i="7"/>
  <c r="K44" i="7"/>
  <c r="J44" i="7"/>
  <c r="K37" i="7"/>
  <c r="J37" i="7"/>
  <c r="K35" i="7"/>
  <c r="J35" i="7"/>
  <c r="K30" i="7"/>
  <c r="J30" i="7"/>
  <c r="K53" i="6"/>
  <c r="J53" i="6"/>
  <c r="K58" i="6"/>
  <c r="J58" i="6"/>
  <c r="K51" i="6"/>
  <c r="J51" i="6"/>
  <c r="K47" i="6"/>
  <c r="J47" i="6"/>
  <c r="K46" i="6"/>
  <c r="J46" i="6"/>
  <c r="K43" i="6"/>
  <c r="J43" i="6"/>
  <c r="J36" i="6"/>
  <c r="K36" i="6" s="1"/>
  <c r="K35" i="6"/>
  <c r="J35" i="6"/>
  <c r="K32" i="6"/>
  <c r="J32" i="6"/>
  <c r="K37" i="6"/>
  <c r="J37" i="6"/>
  <c r="K30" i="6"/>
  <c r="J30" i="6"/>
  <c r="K56" i="5"/>
  <c r="J56" i="5"/>
  <c r="K49" i="5"/>
  <c r="J49" i="5"/>
  <c r="K42" i="5"/>
  <c r="J42" i="5"/>
  <c r="K35" i="5"/>
  <c r="J35" i="5"/>
  <c r="J54" i="5"/>
  <c r="K54" i="5" s="1"/>
  <c r="K47" i="5"/>
  <c r="J47" i="5"/>
  <c r="J40" i="5"/>
  <c r="K40" i="5" s="1"/>
  <c r="K33" i="5"/>
  <c r="J33" i="5"/>
  <c r="K56" i="4"/>
  <c r="J56" i="4"/>
  <c r="K49" i="4"/>
  <c r="J49" i="4"/>
  <c r="K42" i="4"/>
  <c r="J42" i="4"/>
  <c r="K35" i="4"/>
  <c r="J35" i="4"/>
  <c r="K54" i="4"/>
  <c r="J54" i="4"/>
  <c r="K47" i="4"/>
  <c r="J47" i="4"/>
  <c r="K40" i="4"/>
  <c r="J40" i="4"/>
  <c r="K33" i="4"/>
  <c r="J33" i="4"/>
  <c r="K57" i="3"/>
  <c r="J57" i="3"/>
  <c r="K50" i="3"/>
  <c r="J50" i="3"/>
  <c r="K43" i="3"/>
  <c r="J43" i="3"/>
  <c r="J36" i="3"/>
  <c r="K36" i="3" s="1"/>
  <c r="K59" i="3"/>
  <c r="J59" i="3"/>
  <c r="K52" i="3"/>
  <c r="J52" i="3"/>
  <c r="K45" i="3"/>
  <c r="J45" i="3"/>
  <c r="K38" i="3"/>
  <c r="J38" i="3"/>
  <c r="K31" i="3"/>
  <c r="J31" i="3"/>
  <c r="K61" i="11" l="1"/>
  <c r="K61" i="9"/>
  <c r="K61" i="8"/>
  <c r="K61" i="7"/>
  <c r="K62" i="6"/>
  <c r="K61" i="5"/>
  <c r="K61" i="4"/>
  <c r="F46" i="2" l="1"/>
  <c r="F47" i="2"/>
  <c r="F48" i="2" s="1"/>
  <c r="F49" i="2" s="1"/>
  <c r="F50" i="2" s="1"/>
  <c r="F51" i="2" s="1"/>
  <c r="F52" i="2" s="1"/>
  <c r="F53" i="2" s="1"/>
  <c r="O16" i="3"/>
  <c r="O18" i="3"/>
  <c r="I26" i="2" s="1"/>
  <c r="K59" i="6" l="1"/>
  <c r="J59" i="6"/>
  <c r="J52" i="6"/>
  <c r="K52" i="6" s="1"/>
  <c r="K45" i="6"/>
  <c r="J45" i="6"/>
  <c r="J44" i="6"/>
  <c r="K44" i="6" s="1"/>
  <c r="K38" i="6"/>
  <c r="J38" i="6"/>
  <c r="J57" i="6"/>
  <c r="J56" i="6"/>
  <c r="J55" i="6"/>
  <c r="J54" i="6"/>
  <c r="J50" i="6"/>
  <c r="J49" i="6"/>
  <c r="J48" i="6"/>
  <c r="J42" i="6"/>
  <c r="J41" i="6"/>
  <c r="J40" i="6"/>
  <c r="J34" i="6"/>
  <c r="J33" i="6"/>
  <c r="J61" i="5"/>
  <c r="J61" i="4"/>
  <c r="J56" i="3" l="1"/>
  <c r="J55" i="3"/>
  <c r="J54" i="3"/>
  <c r="J53" i="3"/>
  <c r="J49" i="3"/>
  <c r="J48" i="3"/>
  <c r="J47" i="3"/>
  <c r="J46" i="3"/>
  <c r="J42" i="3"/>
  <c r="J41" i="3"/>
  <c r="J40" i="3"/>
  <c r="J39" i="3"/>
  <c r="J37" i="3"/>
  <c r="K37" i="3" s="1"/>
  <c r="D24" i="3" l="1"/>
  <c r="E54" i="2" l="1"/>
  <c r="F42" i="2"/>
  <c r="F43" i="2" s="1"/>
  <c r="F44" i="2" s="1"/>
  <c r="O24" i="4"/>
  <c r="O23" i="4"/>
  <c r="O22" i="4"/>
  <c r="O21" i="4"/>
  <c r="O20" i="4"/>
  <c r="F25" i="4" s="1"/>
  <c r="O19" i="4"/>
  <c r="O18" i="4"/>
  <c r="I27" i="2" s="1"/>
  <c r="O17" i="4"/>
  <c r="O16" i="4"/>
  <c r="O24" i="5"/>
  <c r="O24" i="6"/>
  <c r="O24" i="7"/>
  <c r="O24" i="8"/>
  <c r="O24" i="9"/>
  <c r="O24" i="10"/>
  <c r="O24" i="11"/>
  <c r="O24" i="12"/>
  <c r="O24" i="13"/>
  <c r="O24" i="14"/>
  <c r="O23" i="5"/>
  <c r="O23" i="6"/>
  <c r="O23" i="7"/>
  <c r="O23" i="8"/>
  <c r="O23" i="9"/>
  <c r="O23" i="10"/>
  <c r="O23" i="11"/>
  <c r="O23" i="12"/>
  <c r="O23" i="13"/>
  <c r="O23" i="14"/>
  <c r="O22" i="5"/>
  <c r="O22" i="6"/>
  <c r="O22" i="7"/>
  <c r="O22" i="8"/>
  <c r="O22" i="9"/>
  <c r="O22" i="10"/>
  <c r="O22" i="11"/>
  <c r="O22" i="12"/>
  <c r="O22" i="13"/>
  <c r="O22" i="14"/>
  <c r="O21" i="5"/>
  <c r="O21" i="6"/>
  <c r="O21" i="7"/>
  <c r="O21" i="8"/>
  <c r="O21" i="9"/>
  <c r="O21" i="10"/>
  <c r="O21" i="11"/>
  <c r="O21" i="12"/>
  <c r="O21" i="13"/>
  <c r="O21" i="14"/>
  <c r="O20" i="5"/>
  <c r="F25" i="5" s="1"/>
  <c r="O20" i="6"/>
  <c r="F25" i="6" s="1"/>
  <c r="O20" i="7"/>
  <c r="F25" i="7" s="1"/>
  <c r="O20" i="8"/>
  <c r="F25" i="8" s="1"/>
  <c r="O20" i="9"/>
  <c r="F25" i="9" s="1"/>
  <c r="O20" i="10"/>
  <c r="F25" i="10" s="1"/>
  <c r="O20" i="11"/>
  <c r="F25" i="11" s="1"/>
  <c r="O20" i="12"/>
  <c r="F25" i="12" s="1"/>
  <c r="O20" i="13"/>
  <c r="F25" i="13" s="1"/>
  <c r="O20" i="14"/>
  <c r="F25" i="14" s="1"/>
  <c r="O19" i="5"/>
  <c r="O19" i="6"/>
  <c r="O19" i="7"/>
  <c r="O19" i="8"/>
  <c r="O19" i="9"/>
  <c r="O19" i="10"/>
  <c r="O19" i="11"/>
  <c r="O19" i="12"/>
  <c r="O19" i="13"/>
  <c r="O19" i="14"/>
  <c r="O18" i="5"/>
  <c r="O18" i="6"/>
  <c r="O18" i="7"/>
  <c r="O18" i="8"/>
  <c r="O18" i="9"/>
  <c r="O18" i="10"/>
  <c r="O18" i="11"/>
  <c r="O18" i="12"/>
  <c r="O18" i="13"/>
  <c r="O18" i="14"/>
  <c r="O17" i="5"/>
  <c r="O17" i="6"/>
  <c r="O17" i="7"/>
  <c r="O17" i="8"/>
  <c r="O17" i="9"/>
  <c r="O17" i="10"/>
  <c r="O17" i="11"/>
  <c r="O17" i="12"/>
  <c r="O17" i="13"/>
  <c r="O17" i="14"/>
  <c r="O16" i="5"/>
  <c r="O16" i="6"/>
  <c r="O16" i="7"/>
  <c r="G30" i="2" s="1"/>
  <c r="O16" i="8"/>
  <c r="O16" i="9"/>
  <c r="O16" i="10"/>
  <c r="G33" i="2" s="1"/>
  <c r="O16" i="11"/>
  <c r="O16" i="12"/>
  <c r="O16" i="13"/>
  <c r="O16" i="14"/>
  <c r="O24" i="3"/>
  <c r="O23" i="3"/>
  <c r="O22" i="3"/>
  <c r="O21" i="3"/>
  <c r="H25" i="3" s="1"/>
  <c r="O20" i="3"/>
  <c r="F25" i="3" s="1"/>
  <c r="O19" i="3"/>
  <c r="O17" i="3"/>
  <c r="O14" i="2" l="1"/>
  <c r="F45" i="2"/>
  <c r="K42" i="7"/>
  <c r="J42" i="7"/>
  <c r="K60" i="14" l="1"/>
  <c r="J60" i="14"/>
  <c r="J30" i="3"/>
  <c r="K30" i="3" s="1"/>
  <c r="J59" i="13" l="1"/>
  <c r="J58" i="13"/>
  <c r="J58" i="11"/>
  <c r="J59" i="10"/>
  <c r="J59" i="9"/>
  <c r="K59" i="9" s="1"/>
  <c r="K31" i="6" l="1"/>
  <c r="J31" i="6"/>
  <c r="J33" i="8"/>
  <c r="J59" i="8"/>
  <c r="J53" i="7"/>
  <c r="J60" i="7"/>
  <c r="J60" i="5"/>
  <c r="J57" i="4"/>
  <c r="J60" i="3" l="1"/>
  <c r="J24" i="3" l="1"/>
  <c r="H24" i="3"/>
  <c r="F24" i="3"/>
  <c r="J58" i="3"/>
  <c r="J51" i="3"/>
  <c r="J44" i="3"/>
  <c r="J61" i="3"/>
  <c r="J35" i="3"/>
  <c r="J34" i="3"/>
  <c r="J33" i="3"/>
  <c r="J32" i="3"/>
  <c r="O26" i="2"/>
  <c r="N26" i="2"/>
  <c r="M26" i="2"/>
  <c r="K26" i="2"/>
  <c r="D19" i="3"/>
  <c r="J26" i="2"/>
  <c r="D18" i="3"/>
  <c r="H26" i="2"/>
  <c r="D17" i="3"/>
  <c r="D16" i="3"/>
  <c r="J55" i="4"/>
  <c r="J53" i="4"/>
  <c r="J52" i="4"/>
  <c r="J51" i="4"/>
  <c r="J50" i="4"/>
  <c r="J48" i="4"/>
  <c r="J46" i="4"/>
  <c r="J45" i="4"/>
  <c r="J44" i="4"/>
  <c r="J43" i="4"/>
  <c r="J41" i="4"/>
  <c r="J39" i="4"/>
  <c r="J38" i="4"/>
  <c r="J37" i="4"/>
  <c r="J36" i="4"/>
  <c r="J34" i="4"/>
  <c r="J32" i="4"/>
  <c r="J31" i="4"/>
  <c r="J30" i="4"/>
  <c r="O27" i="2"/>
  <c r="N27" i="2"/>
  <c r="M27" i="2"/>
  <c r="K27" i="2"/>
  <c r="D19" i="4"/>
  <c r="K57" i="4" s="1"/>
  <c r="J27" i="2"/>
  <c r="D18" i="4"/>
  <c r="H27" i="2"/>
  <c r="D17" i="4"/>
  <c r="D16" i="4"/>
  <c r="K53" i="3" l="1"/>
  <c r="K46" i="3"/>
  <c r="K39" i="3"/>
  <c r="K48" i="3"/>
  <c r="K41" i="3"/>
  <c r="K55" i="3"/>
  <c r="K47" i="3"/>
  <c r="K49" i="3"/>
  <c r="K54" i="3"/>
  <c r="K42" i="3"/>
  <c r="K40" i="3"/>
  <c r="K56" i="3"/>
  <c r="L27" i="2"/>
  <c r="H25" i="4"/>
  <c r="L26" i="2"/>
  <c r="H26" i="3"/>
  <c r="H24" i="4" s="1"/>
  <c r="K60" i="3"/>
  <c r="J25" i="4"/>
  <c r="F26" i="3"/>
  <c r="F24" i="4" s="1"/>
  <c r="J25" i="3"/>
  <c r="J26" i="3" s="1"/>
  <c r="J24" i="4" s="1"/>
  <c r="K35" i="3"/>
  <c r="K51" i="3"/>
  <c r="K34" i="3"/>
  <c r="K48" i="4"/>
  <c r="K52" i="4"/>
  <c r="K58" i="3"/>
  <c r="K33" i="3"/>
  <c r="K41" i="4"/>
  <c r="K53" i="4"/>
  <c r="K34" i="4"/>
  <c r="K51" i="4"/>
  <c r="K55" i="4"/>
  <c r="K32" i="3"/>
  <c r="K61" i="3"/>
  <c r="K44" i="3"/>
  <c r="K31" i="4"/>
  <c r="K37" i="4"/>
  <c r="K39" i="4"/>
  <c r="K43" i="4"/>
  <c r="K45" i="4"/>
  <c r="K30" i="4"/>
  <c r="K32" i="4"/>
  <c r="K36" i="4"/>
  <c r="K38" i="4"/>
  <c r="K44" i="4"/>
  <c r="K46" i="4"/>
  <c r="K50" i="4"/>
  <c r="D19" i="6"/>
  <c r="D19" i="7"/>
  <c r="D19" i="8"/>
  <c r="D19" i="9"/>
  <c r="D19" i="10"/>
  <c r="K59" i="10" s="1"/>
  <c r="D19" i="11"/>
  <c r="D19" i="12"/>
  <c r="D19" i="13"/>
  <c r="D19" i="14"/>
  <c r="D19" i="5"/>
  <c r="K60" i="5" s="1"/>
  <c r="K58" i="13" l="1"/>
  <c r="K59" i="13"/>
  <c r="K58" i="11"/>
  <c r="K60" i="7"/>
  <c r="K53" i="7"/>
  <c r="K41" i="6"/>
  <c r="K54" i="6"/>
  <c r="K42" i="6"/>
  <c r="K40" i="6"/>
  <c r="K33" i="6"/>
  <c r="K56" i="6"/>
  <c r="K49" i="6"/>
  <c r="K50" i="6"/>
  <c r="K55" i="6"/>
  <c r="K48" i="6"/>
  <c r="K57" i="6"/>
  <c r="K34" i="6"/>
  <c r="K59" i="8"/>
  <c r="K33" i="8"/>
  <c r="H26" i="4"/>
  <c r="H24" i="5" s="1"/>
  <c r="F26" i="4"/>
  <c r="F24" i="5" s="1"/>
  <c r="J26" i="4"/>
  <c r="J24" i="5" s="1"/>
  <c r="D25" i="3"/>
  <c r="E26" i="2" s="1"/>
  <c r="D25" i="4"/>
  <c r="E27" i="2" s="1"/>
  <c r="H25" i="6" l="1"/>
  <c r="H25" i="7"/>
  <c r="H25" i="8"/>
  <c r="H25" i="9"/>
  <c r="H25" i="10"/>
  <c r="H25" i="11"/>
  <c r="H25" i="12"/>
  <c r="H25" i="13"/>
  <c r="H25" i="14"/>
  <c r="H25" i="5" l="1"/>
  <c r="H26" i="5" s="1"/>
  <c r="H24" i="6" s="1"/>
  <c r="H26" i="6" s="1"/>
  <c r="H24" i="7" s="1"/>
  <c r="H26" i="7" s="1"/>
  <c r="H24" i="8" s="1"/>
  <c r="H26" i="8" s="1"/>
  <c r="H24" i="9" s="1"/>
  <c r="H26" i="9" s="1"/>
  <c r="H24" i="10" s="1"/>
  <c r="H26" i="10" s="1"/>
  <c r="H24" i="11" s="1"/>
  <c r="H26" i="11" s="1"/>
  <c r="H24" i="12" s="1"/>
  <c r="H26" i="12" s="1"/>
  <c r="H24" i="13" s="1"/>
  <c r="H26" i="13" s="1"/>
  <c r="H24" i="14" s="1"/>
  <c r="H26" i="14" s="1"/>
  <c r="F26" i="2"/>
  <c r="D26" i="3"/>
  <c r="D24" i="4" s="1"/>
  <c r="D26" i="4" l="1"/>
  <c r="D24" i="5" s="1"/>
  <c r="D27" i="2"/>
  <c r="F27" i="2" s="1"/>
  <c r="N29" i="2"/>
  <c r="N30" i="2"/>
  <c r="N31" i="2"/>
  <c r="N32" i="2"/>
  <c r="N33" i="2"/>
  <c r="N34" i="2"/>
  <c r="N35" i="2"/>
  <c r="N36" i="2"/>
  <c r="N37" i="2"/>
  <c r="N28" i="2"/>
  <c r="M29" i="2"/>
  <c r="M30" i="2"/>
  <c r="M31" i="2"/>
  <c r="M32" i="2"/>
  <c r="M33" i="2"/>
  <c r="M34" i="2"/>
  <c r="M35" i="2"/>
  <c r="M36" i="2"/>
  <c r="M37" i="2"/>
  <c r="M28" i="2"/>
  <c r="J29" i="2"/>
  <c r="J30" i="2"/>
  <c r="J31" i="2"/>
  <c r="J32" i="2"/>
  <c r="J33" i="2"/>
  <c r="J34" i="2"/>
  <c r="J35" i="2"/>
  <c r="J36" i="2"/>
  <c r="J37" i="2"/>
  <c r="J28" i="2"/>
  <c r="I29" i="2"/>
  <c r="I30" i="2"/>
  <c r="I31" i="2"/>
  <c r="I32" i="2"/>
  <c r="I33" i="2"/>
  <c r="I34" i="2"/>
  <c r="I35" i="2"/>
  <c r="I36" i="2"/>
  <c r="I37" i="2"/>
  <c r="I28" i="2"/>
  <c r="H29" i="2"/>
  <c r="H30" i="2"/>
  <c r="H31" i="2"/>
  <c r="H32" i="2"/>
  <c r="H33" i="2"/>
  <c r="H34" i="2"/>
  <c r="H35" i="2"/>
  <c r="H36" i="2"/>
  <c r="H37" i="2"/>
  <c r="H28" i="2"/>
  <c r="L29" i="2"/>
  <c r="L30" i="2"/>
  <c r="L31" i="2"/>
  <c r="L32" i="2"/>
  <c r="L33" i="2"/>
  <c r="L34" i="2"/>
  <c r="L35" i="2"/>
  <c r="L36" i="2"/>
  <c r="L37" i="2"/>
  <c r="L28" i="2"/>
  <c r="H38" i="2" l="1"/>
  <c r="M38" i="2"/>
  <c r="J38" i="2"/>
  <c r="L38" i="2"/>
  <c r="I38" i="2"/>
  <c r="N38" i="2"/>
  <c r="K32" i="2"/>
  <c r="O37" i="2"/>
  <c r="J25" i="14"/>
  <c r="O33" i="2"/>
  <c r="J25" i="10"/>
  <c r="O29" i="2"/>
  <c r="J25" i="6"/>
  <c r="K36" i="2"/>
  <c r="O34" i="2"/>
  <c r="J25" i="11"/>
  <c r="K34" i="2"/>
  <c r="O36" i="2"/>
  <c r="J25" i="13"/>
  <c r="O32" i="2"/>
  <c r="J25" i="9"/>
  <c r="K37" i="2"/>
  <c r="K33" i="2"/>
  <c r="K29" i="2"/>
  <c r="O30" i="2"/>
  <c r="J25" i="7"/>
  <c r="O28" i="2"/>
  <c r="J25" i="5"/>
  <c r="J26" i="5" s="1"/>
  <c r="J24" i="6" s="1"/>
  <c r="K28" i="2"/>
  <c r="F26" i="5"/>
  <c r="F24" i="6" s="1"/>
  <c r="O35" i="2"/>
  <c r="J25" i="12"/>
  <c r="K35" i="2"/>
  <c r="D28" i="2"/>
  <c r="O31" i="2"/>
  <c r="J25" i="8"/>
  <c r="K31" i="2"/>
  <c r="K30" i="2"/>
  <c r="O19" i="2"/>
  <c r="O20" i="2"/>
  <c r="O21" i="2"/>
  <c r="O17" i="2"/>
  <c r="O15" i="2"/>
  <c r="K38" i="2" l="1"/>
  <c r="O38" i="2"/>
  <c r="J26" i="6"/>
  <c r="J24" i="7" s="1"/>
  <c r="J26" i="7" s="1"/>
  <c r="J24" i="8" s="1"/>
  <c r="J26" i="8" s="1"/>
  <c r="J24" i="9" s="1"/>
  <c r="J26" i="9" s="1"/>
  <c r="J24" i="10" s="1"/>
  <c r="J26" i="10" s="1"/>
  <c r="J24" i="11" s="1"/>
  <c r="J26" i="11" s="1"/>
  <c r="J24" i="12" s="1"/>
  <c r="J26" i="12" s="1"/>
  <c r="J24" i="13" s="1"/>
  <c r="J26" i="13" s="1"/>
  <c r="J24" i="14" s="1"/>
  <c r="J26" i="14" s="1"/>
  <c r="F26" i="6"/>
  <c r="F24" i="7" s="1"/>
  <c r="F26" i="7" s="1"/>
  <c r="F24" i="8" s="1"/>
  <c r="F26" i="8" s="1"/>
  <c r="F24" i="9" s="1"/>
  <c r="F26" i="9" s="1"/>
  <c r="F24" i="10" s="1"/>
  <c r="F26" i="10" s="1"/>
  <c r="F24" i="11" s="1"/>
  <c r="F26" i="11" s="1"/>
  <c r="F24" i="12" s="1"/>
  <c r="F26" i="12" s="1"/>
  <c r="F24" i="13" s="1"/>
  <c r="F26" i="13" s="1"/>
  <c r="F24" i="14" s="1"/>
  <c r="F26" i="14" s="1"/>
  <c r="O18" i="2"/>
  <c r="O22" i="2"/>
  <c r="J30" i="14"/>
  <c r="K30" i="14" s="1"/>
  <c r="J32" i="14"/>
  <c r="K32" i="14" s="1"/>
  <c r="J34" i="14"/>
  <c r="K34" i="14" s="1"/>
  <c r="J35" i="14"/>
  <c r="K35" i="14" s="1"/>
  <c r="J36" i="14"/>
  <c r="K36" i="14" s="1"/>
  <c r="J37" i="14"/>
  <c r="K37" i="14" s="1"/>
  <c r="J39" i="14"/>
  <c r="K39" i="14" s="1"/>
  <c r="J41" i="14"/>
  <c r="K41" i="14" s="1"/>
  <c r="J42" i="14"/>
  <c r="K42" i="14" s="1"/>
  <c r="J43" i="14"/>
  <c r="K43" i="14" s="1"/>
  <c r="J44" i="14"/>
  <c r="K44" i="14" s="1"/>
  <c r="J46" i="14"/>
  <c r="K46" i="14" s="1"/>
  <c r="J48" i="14"/>
  <c r="K48" i="14" s="1"/>
  <c r="J49" i="14"/>
  <c r="K49" i="14" s="1"/>
  <c r="J50" i="14"/>
  <c r="K50" i="14" s="1"/>
  <c r="J51" i="14"/>
  <c r="K51" i="14" s="1"/>
  <c r="J53" i="14"/>
  <c r="K53" i="14" s="1"/>
  <c r="J54" i="14"/>
  <c r="K54" i="14" s="1"/>
  <c r="J56" i="14"/>
  <c r="K56" i="14" s="1"/>
  <c r="J57" i="14"/>
  <c r="K57" i="14" s="1"/>
  <c r="J58" i="14"/>
  <c r="K58" i="14" s="1"/>
  <c r="J30" i="13"/>
  <c r="K30" i="13" s="1"/>
  <c r="J31" i="13"/>
  <c r="K31" i="13" s="1"/>
  <c r="J32" i="13"/>
  <c r="K32" i="13" s="1"/>
  <c r="J34" i="13"/>
  <c r="K34" i="13" s="1"/>
  <c r="J36" i="13"/>
  <c r="K36" i="13" s="1"/>
  <c r="J37" i="13"/>
  <c r="K37" i="13" s="1"/>
  <c r="J38" i="13"/>
  <c r="K38" i="13" s="1"/>
  <c r="J39" i="13"/>
  <c r="K39" i="13" s="1"/>
  <c r="J41" i="13"/>
  <c r="K41" i="13" s="1"/>
  <c r="J43" i="13"/>
  <c r="K43" i="13" s="1"/>
  <c r="J44" i="13"/>
  <c r="K44" i="13" s="1"/>
  <c r="J45" i="13"/>
  <c r="K45" i="13" s="1"/>
  <c r="J46" i="13"/>
  <c r="K46" i="13" s="1"/>
  <c r="J48" i="13"/>
  <c r="K48" i="13" s="1"/>
  <c r="J50" i="13"/>
  <c r="K50" i="13" s="1"/>
  <c r="J51" i="13"/>
  <c r="K51" i="13" s="1"/>
  <c r="J52" i="13"/>
  <c r="K52" i="13" s="1"/>
  <c r="J53" i="13"/>
  <c r="K53" i="13" s="1"/>
  <c r="J55" i="13"/>
  <c r="K55" i="13" s="1"/>
  <c r="J57" i="13"/>
  <c r="K57" i="13" s="1"/>
  <c r="J30" i="12"/>
  <c r="K30" i="12" s="1"/>
  <c r="J32" i="12"/>
  <c r="K32" i="12" s="1"/>
  <c r="J33" i="12"/>
  <c r="K33" i="12" s="1"/>
  <c r="J34" i="12"/>
  <c r="K34" i="12" s="1"/>
  <c r="J35" i="12"/>
  <c r="K35" i="12" s="1"/>
  <c r="J37" i="12"/>
  <c r="K37" i="12" s="1"/>
  <c r="K61" i="12" s="1"/>
  <c r="J39" i="12"/>
  <c r="K39" i="12" s="1"/>
  <c r="J40" i="12"/>
  <c r="K40" i="12" s="1"/>
  <c r="J41" i="12"/>
  <c r="K41" i="12" s="1"/>
  <c r="J42" i="12"/>
  <c r="K42" i="12" s="1"/>
  <c r="J44" i="12"/>
  <c r="K44" i="12" s="1"/>
  <c r="J46" i="12"/>
  <c r="K46" i="12" s="1"/>
  <c r="J47" i="12"/>
  <c r="K47" i="12" s="1"/>
  <c r="J48" i="12"/>
  <c r="K48" i="12" s="1"/>
  <c r="J49" i="12"/>
  <c r="K49" i="12" s="1"/>
  <c r="J51" i="12"/>
  <c r="K51" i="12" s="1"/>
  <c r="J53" i="12"/>
  <c r="K53" i="12" s="1"/>
  <c r="J54" i="12"/>
  <c r="K54" i="12" s="1"/>
  <c r="J55" i="12"/>
  <c r="K55" i="12" s="1"/>
  <c r="J56" i="12"/>
  <c r="K56" i="12" s="1"/>
  <c r="J58" i="12"/>
  <c r="K58" i="12" s="1"/>
  <c r="J60" i="12"/>
  <c r="K60" i="12" s="1"/>
  <c r="J30" i="11"/>
  <c r="K30" i="11" s="1"/>
  <c r="J32" i="11"/>
  <c r="K32" i="11" s="1"/>
  <c r="J34" i="11"/>
  <c r="K34" i="11" s="1"/>
  <c r="J35" i="11"/>
  <c r="K35" i="11" s="1"/>
  <c r="J36" i="11"/>
  <c r="K36" i="11" s="1"/>
  <c r="J37" i="11"/>
  <c r="K37" i="11" s="1"/>
  <c r="J39" i="11"/>
  <c r="K39" i="11" s="1"/>
  <c r="J41" i="11"/>
  <c r="K41" i="11" s="1"/>
  <c r="J42" i="11"/>
  <c r="K42" i="11" s="1"/>
  <c r="J43" i="11"/>
  <c r="K43" i="11" s="1"/>
  <c r="J44" i="11"/>
  <c r="K44" i="11" s="1"/>
  <c r="J46" i="11"/>
  <c r="K46" i="11" s="1"/>
  <c r="J48" i="11"/>
  <c r="K48" i="11" s="1"/>
  <c r="J49" i="11"/>
  <c r="K49" i="11" s="1"/>
  <c r="J50" i="11"/>
  <c r="K50" i="11" s="1"/>
  <c r="J51" i="11"/>
  <c r="K51" i="11" s="1"/>
  <c r="J53" i="11"/>
  <c r="K53" i="11" s="1"/>
  <c r="J55" i="11"/>
  <c r="K55" i="11" s="1"/>
  <c r="J56" i="11"/>
  <c r="K56" i="11" s="1"/>
  <c r="J57" i="11"/>
  <c r="K57" i="11" s="1"/>
  <c r="J31" i="10"/>
  <c r="K31" i="10" s="1"/>
  <c r="K61" i="10" s="1"/>
  <c r="J32" i="10"/>
  <c r="K32" i="10" s="1"/>
  <c r="J33" i="10"/>
  <c r="K33" i="10" s="1"/>
  <c r="J35" i="10"/>
  <c r="K35" i="10" s="1"/>
  <c r="J37" i="10"/>
  <c r="K37" i="10" s="1"/>
  <c r="J38" i="10"/>
  <c r="K38" i="10" s="1"/>
  <c r="J39" i="10"/>
  <c r="K39" i="10" s="1"/>
  <c r="J40" i="10"/>
  <c r="K40" i="10" s="1"/>
  <c r="J42" i="10"/>
  <c r="K42" i="10" s="1"/>
  <c r="J44" i="10"/>
  <c r="K44" i="10" s="1"/>
  <c r="J45" i="10"/>
  <c r="K45" i="10" s="1"/>
  <c r="J46" i="10"/>
  <c r="K46" i="10" s="1"/>
  <c r="J47" i="10"/>
  <c r="K47" i="10" s="1"/>
  <c r="J49" i="10"/>
  <c r="K49" i="10" s="1"/>
  <c r="J51" i="10"/>
  <c r="K51" i="10" s="1"/>
  <c r="J52" i="10"/>
  <c r="K52" i="10" s="1"/>
  <c r="J53" i="10"/>
  <c r="K53" i="10" s="1"/>
  <c r="J54" i="10"/>
  <c r="K54" i="10" s="1"/>
  <c r="J56" i="10"/>
  <c r="K56" i="10" s="1"/>
  <c r="J58" i="10"/>
  <c r="K58" i="10" s="1"/>
  <c r="J60" i="10"/>
  <c r="K60" i="10" s="1"/>
  <c r="J30" i="10"/>
  <c r="K30" i="10" s="1"/>
  <c r="J30" i="5"/>
  <c r="J31" i="5"/>
  <c r="K31" i="5" s="1"/>
  <c r="J32" i="5"/>
  <c r="K32" i="5" s="1"/>
  <c r="J34" i="5"/>
  <c r="K34" i="5" s="1"/>
  <c r="J36" i="5"/>
  <c r="K36" i="5" s="1"/>
  <c r="J37" i="5"/>
  <c r="K37" i="5" s="1"/>
  <c r="J38" i="5"/>
  <c r="K38" i="5" s="1"/>
  <c r="J39" i="5"/>
  <c r="K39" i="5" s="1"/>
  <c r="J41" i="5"/>
  <c r="K41" i="5" s="1"/>
  <c r="J43" i="5"/>
  <c r="K43" i="5" s="1"/>
  <c r="J44" i="5"/>
  <c r="K44" i="5" s="1"/>
  <c r="J45" i="5"/>
  <c r="K45" i="5" s="1"/>
  <c r="J46" i="5"/>
  <c r="K46" i="5" s="1"/>
  <c r="J48" i="5"/>
  <c r="K48" i="5" s="1"/>
  <c r="J50" i="5"/>
  <c r="K50" i="5" s="1"/>
  <c r="J51" i="5"/>
  <c r="K51" i="5" s="1"/>
  <c r="J52" i="5"/>
  <c r="K52" i="5" s="1"/>
  <c r="J53" i="5"/>
  <c r="K53" i="5" s="1"/>
  <c r="J55" i="5"/>
  <c r="K55" i="5" s="1"/>
  <c r="J57" i="5"/>
  <c r="K57" i="5" s="1"/>
  <c r="J58" i="5"/>
  <c r="K58" i="5" s="1"/>
  <c r="J59" i="5"/>
  <c r="K59" i="5" s="1"/>
  <c r="J39" i="6"/>
  <c r="K39" i="6" s="1"/>
  <c r="J31" i="7"/>
  <c r="K31" i="7" s="1"/>
  <c r="J32" i="7"/>
  <c r="K32" i="7" s="1"/>
  <c r="J33" i="7"/>
  <c r="K33" i="7" s="1"/>
  <c r="J38" i="7"/>
  <c r="K38" i="7" s="1"/>
  <c r="J39" i="7"/>
  <c r="K39" i="7" s="1"/>
  <c r="J40" i="7"/>
  <c r="K40" i="7" s="1"/>
  <c r="J45" i="7"/>
  <c r="K45" i="7" s="1"/>
  <c r="J46" i="7"/>
  <c r="K46" i="7" s="1"/>
  <c r="J48" i="7"/>
  <c r="K48" i="7" s="1"/>
  <c r="J50" i="7"/>
  <c r="K50" i="7" s="1"/>
  <c r="J52" i="7"/>
  <c r="K52" i="7" s="1"/>
  <c r="J54" i="7"/>
  <c r="K54" i="7" s="1"/>
  <c r="J57" i="7"/>
  <c r="K57" i="7" s="1"/>
  <c r="J59" i="7"/>
  <c r="K59" i="7" s="1"/>
  <c r="J30" i="8"/>
  <c r="K30" i="8" s="1"/>
  <c r="J31" i="8"/>
  <c r="K31" i="8" s="1"/>
  <c r="J36" i="8"/>
  <c r="K36" i="8" s="1"/>
  <c r="J37" i="8"/>
  <c r="K37" i="8" s="1"/>
  <c r="J38" i="8"/>
  <c r="K38" i="8" s="1"/>
  <c r="J40" i="8"/>
  <c r="K40" i="8" s="1"/>
  <c r="J42" i="8"/>
  <c r="K42" i="8" s="1"/>
  <c r="J43" i="8"/>
  <c r="K43" i="8" s="1"/>
  <c r="J44" i="8"/>
  <c r="K44" i="8" s="1"/>
  <c r="J45" i="8"/>
  <c r="K45" i="8" s="1"/>
  <c r="J47" i="8"/>
  <c r="K47" i="8" s="1"/>
  <c r="J50" i="8"/>
  <c r="K50" i="8" s="1"/>
  <c r="J51" i="8"/>
  <c r="K51" i="8" s="1"/>
  <c r="J52" i="8"/>
  <c r="K52" i="8" s="1"/>
  <c r="J54" i="8"/>
  <c r="K54" i="8" s="1"/>
  <c r="J56" i="8"/>
  <c r="K56" i="8" s="1"/>
  <c r="J57" i="8"/>
  <c r="K57" i="8" s="1"/>
  <c r="J58" i="8"/>
  <c r="K58" i="8" s="1"/>
  <c r="J31" i="9"/>
  <c r="K31" i="9" s="1"/>
  <c r="J33" i="9"/>
  <c r="K33" i="9" s="1"/>
  <c r="J34" i="9"/>
  <c r="K34" i="9" s="1"/>
  <c r="J35" i="9"/>
  <c r="K35" i="9" s="1"/>
  <c r="J36" i="9"/>
  <c r="K36" i="9" s="1"/>
  <c r="J38" i="9"/>
  <c r="K38" i="9" s="1"/>
  <c r="J40" i="9"/>
  <c r="K40" i="9" s="1"/>
  <c r="J41" i="9"/>
  <c r="K41" i="9" s="1"/>
  <c r="J42" i="9"/>
  <c r="K42" i="9" s="1"/>
  <c r="J43" i="9"/>
  <c r="K43" i="9" s="1"/>
  <c r="J45" i="9"/>
  <c r="K45" i="9" s="1"/>
  <c r="J47" i="9"/>
  <c r="K47" i="9" s="1"/>
  <c r="J48" i="9"/>
  <c r="K48" i="9" s="1"/>
  <c r="J49" i="9"/>
  <c r="K49" i="9" s="1"/>
  <c r="J50" i="9"/>
  <c r="K50" i="9" s="1"/>
  <c r="J52" i="9"/>
  <c r="K52" i="9" s="1"/>
  <c r="J54" i="9"/>
  <c r="K54" i="9" s="1"/>
  <c r="J55" i="9"/>
  <c r="K55" i="9" s="1"/>
  <c r="J56" i="9"/>
  <c r="K56" i="9" s="1"/>
  <c r="J57" i="9"/>
  <c r="K57" i="9" s="1"/>
  <c r="D18" i="9"/>
  <c r="D17" i="9"/>
  <c r="D16" i="9"/>
  <c r="J61" i="7" l="1"/>
  <c r="K30" i="5"/>
  <c r="J62" i="6"/>
  <c r="J61" i="9"/>
  <c r="D18" i="14"/>
  <c r="D17" i="14"/>
  <c r="D16" i="14"/>
  <c r="D18" i="13"/>
  <c r="D17" i="13"/>
  <c r="D16" i="13"/>
  <c r="D18" i="12"/>
  <c r="D17" i="12"/>
  <c r="D16" i="12"/>
  <c r="D18" i="11"/>
  <c r="D17" i="11"/>
  <c r="D16" i="11"/>
  <c r="D18" i="10"/>
  <c r="D17" i="10"/>
  <c r="D16" i="10"/>
  <c r="D18" i="8"/>
  <c r="D17" i="8"/>
  <c r="D16" i="8"/>
  <c r="D18" i="7"/>
  <c r="D17" i="7"/>
  <c r="D16" i="7"/>
  <c r="D18" i="6"/>
  <c r="D17" i="6"/>
  <c r="D16" i="6"/>
  <c r="D17" i="5"/>
  <c r="D18" i="5"/>
  <c r="D16" i="5"/>
  <c r="G38" i="2" l="1"/>
  <c r="D25" i="9"/>
  <c r="E32" i="2" s="1"/>
  <c r="K61" i="13"/>
  <c r="D25" i="13" s="1"/>
  <c r="E36" i="2" s="1"/>
  <c r="J61" i="13"/>
  <c r="J61" i="12"/>
  <c r="J61" i="10"/>
  <c r="O16" i="2"/>
  <c r="J61" i="11"/>
  <c r="D25" i="10"/>
  <c r="E33" i="2" s="1"/>
  <c r="D25" i="5"/>
  <c r="D25" i="6"/>
  <c r="E29" i="2" s="1"/>
  <c r="D25" i="7"/>
  <c r="E30" i="2" s="1"/>
  <c r="D25" i="11"/>
  <c r="E34" i="2" s="1"/>
  <c r="D25" i="12"/>
  <c r="E35" i="2" s="1"/>
  <c r="J61" i="8"/>
  <c r="J61" i="14"/>
  <c r="K61" i="14"/>
  <c r="E28" i="2" l="1"/>
  <c r="F28" i="2" s="1"/>
  <c r="D26" i="5"/>
  <c r="D24" i="6" s="1"/>
  <c r="D25" i="14"/>
  <c r="E37" i="2" s="1"/>
  <c r="D25" i="8"/>
  <c r="E31" i="2" s="1"/>
  <c r="D29" i="2" l="1"/>
  <c r="F29" i="2" s="1"/>
  <c r="D26" i="6"/>
  <c r="D24" i="7" s="1"/>
  <c r="D30" i="2" l="1"/>
  <c r="F30" i="2" s="1"/>
  <c r="D26" i="7"/>
  <c r="D24" i="8" s="1"/>
  <c r="D31" i="2" l="1"/>
  <c r="F31" i="2" s="1"/>
  <c r="D26" i="8"/>
  <c r="D24" i="9" s="1"/>
  <c r="D32" i="2" l="1"/>
  <c r="F32" i="2" s="1"/>
  <c r="D26" i="9"/>
  <c r="D24" i="10" s="1"/>
  <c r="D26" i="10" l="1"/>
  <c r="D24" i="11" s="1"/>
  <c r="D33" i="2"/>
  <c r="F33" i="2" s="1"/>
  <c r="D34" i="2" l="1"/>
  <c r="F34" i="2" s="1"/>
  <c r="D26" i="11"/>
  <c r="D24" i="12" s="1"/>
  <c r="D26" i="12" l="1"/>
  <c r="D24" i="13" s="1"/>
  <c r="D35" i="2"/>
  <c r="F35" i="2" s="1"/>
  <c r="D36" i="2" l="1"/>
  <c r="F36" i="2" s="1"/>
  <c r="D26" i="13"/>
  <c r="D24" i="14" s="1"/>
  <c r="D37" i="2" l="1"/>
  <c r="F37" i="2" s="1"/>
  <c r="D26" i="14"/>
</calcChain>
</file>

<file path=xl/sharedStrings.xml><?xml version="1.0" encoding="utf-8"?>
<sst xmlns="http://schemas.openxmlformats.org/spreadsheetml/2006/main" count="1044" uniqueCount="91">
  <si>
    <t>Fødselsdato</t>
  </si>
  <si>
    <t>Tjenestested</t>
  </si>
  <si>
    <t>Dato</t>
  </si>
  <si>
    <t>Start</t>
  </si>
  <si>
    <t>Slut</t>
  </si>
  <si>
    <t>S</t>
  </si>
  <si>
    <t>F</t>
  </si>
  <si>
    <t>BS</t>
  </si>
  <si>
    <t>Ferie</t>
  </si>
  <si>
    <t>SF</t>
  </si>
  <si>
    <t>Særlige Feriedage</t>
  </si>
  <si>
    <t>Syg</t>
  </si>
  <si>
    <t>Barn Syg</t>
  </si>
  <si>
    <t>Pimosaldo</t>
  </si>
  <si>
    <t>Ultimosaldo</t>
  </si>
  <si>
    <t>1. arbejdstid</t>
  </si>
  <si>
    <t>2. arbejdstid</t>
  </si>
  <si>
    <t>3. arbejdstid</t>
  </si>
  <si>
    <t>A</t>
  </si>
  <si>
    <t>Bemærkning</t>
  </si>
  <si>
    <t>Arbejdstid (t)</t>
  </si>
  <si>
    <t>Medarbejderinformation</t>
  </si>
  <si>
    <t>Navn</t>
  </si>
  <si>
    <t>T</t>
  </si>
  <si>
    <t>Arbejdstidsregistrering</t>
  </si>
  <si>
    <t>Dage</t>
  </si>
  <si>
    <t>Marts</t>
  </si>
  <si>
    <t>W/H</t>
  </si>
  <si>
    <t>Måned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</si>
  <si>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</si>
  <si>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</si>
  <si>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</si>
  <si>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</si>
  <si>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</si>
  <si>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</si>
  <si>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</si>
  <si>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</si>
  <si>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</si>
  <si>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Primo</t>
  </si>
  <si>
    <t>Ultimo</t>
  </si>
  <si>
    <t>Optjent</t>
  </si>
  <si>
    <t>Arbejdsdag</t>
  </si>
  <si>
    <t>Fleksdag</t>
  </si>
  <si>
    <t>Personaleansvarlig chef</t>
  </si>
  <si>
    <t>O</t>
  </si>
  <si>
    <t>K</t>
  </si>
  <si>
    <t>Omsorgsdag</t>
  </si>
  <si>
    <t>Kursusdag</t>
  </si>
  <si>
    <t>Flx</t>
  </si>
  <si>
    <t>Weekend/Hellig/Luk</t>
  </si>
  <si>
    <t>Dagstype (T)</t>
  </si>
  <si>
    <t>Dagstyper i dage</t>
  </si>
  <si>
    <t>Langfredag</t>
  </si>
  <si>
    <t>Påskedag</t>
  </si>
  <si>
    <t>Arbejdstid pr. uge</t>
  </si>
  <si>
    <t>Normtid pr. uge</t>
  </si>
  <si>
    <t>Januar</t>
  </si>
  <si>
    <t>Februar</t>
  </si>
  <si>
    <t>Saldi</t>
  </si>
  <si>
    <t>Omsorgsdage</t>
  </si>
  <si>
    <t>SF-dage</t>
  </si>
  <si>
    <t>Optjent/afviklet</t>
  </si>
  <si>
    <t>Flekstimer</t>
  </si>
  <si>
    <t>Opsparet fleks (t)</t>
  </si>
  <si>
    <t>Ferie-dage</t>
  </si>
  <si>
    <t>Nye feriedage pr. 1.5. (tillægges eksisterende saldi)</t>
  </si>
  <si>
    <t>Feriedage</t>
  </si>
  <si>
    <t>Måned
optjeningsåret</t>
  </si>
  <si>
    <t>Skærtorsdag</t>
  </si>
  <si>
    <t>2. Påskedag</t>
  </si>
  <si>
    <t>Kr.himmelfartsdag</t>
  </si>
  <si>
    <t>Primosaldi 1.1.2023</t>
  </si>
  <si>
    <t>Januar 2023</t>
  </si>
  <si>
    <t>Februar 2023</t>
  </si>
  <si>
    <t>Marts 2023</t>
  </si>
  <si>
    <t>April 2023</t>
  </si>
  <si>
    <t>Maj 2023</t>
  </si>
  <si>
    <t>Pinsedag</t>
  </si>
  <si>
    <t>2. pinsedag</t>
  </si>
  <si>
    <t>Juni 2023</t>
  </si>
  <si>
    <t>Juli 2023</t>
  </si>
  <si>
    <t>August 2023</t>
  </si>
  <si>
    <t>September 2023</t>
  </si>
  <si>
    <t>Oktober 2023</t>
  </si>
  <si>
    <t>December 2023</t>
  </si>
  <si>
    <t>November 2023</t>
  </si>
  <si>
    <t>Store bededag</t>
  </si>
  <si>
    <t>Kontoret er lukket</t>
  </si>
  <si>
    <t>Grundlovsdag. Kontoret er lukket (se ABC'en)</t>
  </si>
  <si>
    <t>Alm.arbejdsdag</t>
  </si>
  <si>
    <t>Kristian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</si>
</sst>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r_._-;\-* #,##0.00\ _k_r_._-;_-* &quot;-&quot;??\ _k_r_._-;_-@_-"/>
    <numFmt numFmtId="165" formatCode="hh:mm;@"/>
    <numFmt numFmtId="166" formatCode="0.0"/>
    <numFmt numFmtId="167" formatCode="_-* #,##0.0\ _k_r_._-;\-* #,##0.0\ _k_r_._-;_-* &quot;-&quot;??\ _k_r_._-;_-@_-"/>
    <numFmt numFmtId="168" formatCode="_-* #,##0\ _k_r_._-;\-* #,##0\ _k_r_._-;_-* &quot;-&quot;??\ _k_r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9">
    <xf numFmtId="0" fontId="0" fillId="0" borderId="0" xfId="0"/>
    <xf numFmtId="0" fontId="0" fillId="0" borderId="0" xfId="0" applyFill="1"/>
    <xf numFmtId="0" fontId="0" fillId="5" borderId="0" xfId="0" applyFill="1"/>
    <xf numFmtId="0" fontId="0" fillId="5" borderId="0" xfId="0" applyFill="1" applyBorder="1"/>
    <xf numFmtId="0" fontId="2" fillId="5" borderId="0" xfId="0" applyFont="1" applyFill="1" applyAlignment="1">
      <alignment horizontal="center"/>
    </xf>
    <xf numFmtId="0" fontId="0" fillId="5" borderId="0" xfId="0" applyFill="1" applyBorder="1" applyAlignment="1">
      <alignment horizontal="center"/>
    </xf>
    <xf numFmtId="165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4" borderId="9" xfId="0" applyNumberForma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4" fontId="0" fillId="2" borderId="9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4" fontId="0" fillId="4" borderId="9" xfId="0" applyNumberFormat="1" applyFill="1" applyBorder="1" applyAlignment="1" applyProtection="1">
      <alignment horizontal="center"/>
      <protection locked="0"/>
    </xf>
    <xf numFmtId="165" fontId="0" fillId="4" borderId="4" xfId="0" applyNumberFormat="1" applyFill="1" applyBorder="1" applyAlignment="1" applyProtection="1">
      <alignment horizontal="center"/>
      <protection locked="0"/>
    </xf>
    <xf numFmtId="165" fontId="0" fillId="4" borderId="5" xfId="0" applyNumberFormat="1" applyFill="1" applyBorder="1" applyAlignment="1" applyProtection="1">
      <alignment horizontal="center"/>
      <protection locked="0"/>
    </xf>
    <xf numFmtId="0" fontId="0" fillId="5" borderId="0" xfId="0" quotePrefix="1" applyFill="1"/>
    <xf numFmtId="0" fontId="0" fillId="4" borderId="9" xfId="0" applyNumberFormat="1" applyFill="1" applyBorder="1" applyAlignment="1">
      <alignment horizontal="center"/>
    </xf>
    <xf numFmtId="0" fontId="0" fillId="4" borderId="10" xfId="0" applyNumberForma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0" fillId="4" borderId="12" xfId="0" applyNumberForma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6" fontId="0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5" borderId="0" xfId="0" applyFont="1" applyFill="1"/>
    <xf numFmtId="0" fontId="4" fillId="5" borderId="0" xfId="0" applyFont="1" applyFill="1" applyAlignment="1">
      <alignment horizontal="center"/>
    </xf>
    <xf numFmtId="0" fontId="0" fillId="5" borderId="0" xfId="0" applyFont="1" applyFill="1" applyBorder="1"/>
    <xf numFmtId="166" fontId="0" fillId="4" borderId="5" xfId="0" applyNumberFormat="1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>
      <alignment horizontal="center"/>
    </xf>
    <xf numFmtId="0" fontId="0" fillId="4" borderId="8" xfId="0" applyNumberFormat="1" applyFont="1" applyFill="1" applyBorder="1" applyAlignment="1">
      <alignment horizontal="center"/>
    </xf>
    <xf numFmtId="0" fontId="0" fillId="4" borderId="9" xfId="0" applyNumberFormat="1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 horizontal="center"/>
    </xf>
    <xf numFmtId="49" fontId="0" fillId="5" borderId="0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165" fontId="0" fillId="5" borderId="0" xfId="0" applyNumberFormat="1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5" borderId="16" xfId="0" applyFill="1" applyBorder="1"/>
    <xf numFmtId="0" fontId="0" fillId="5" borderId="17" xfId="0" applyFill="1" applyBorder="1"/>
    <xf numFmtId="0" fontId="0" fillId="0" borderId="0" xfId="0" applyBorder="1"/>
    <xf numFmtId="1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165" fontId="0" fillId="3" borderId="3" xfId="0" applyNumberFormat="1" applyFill="1" applyBorder="1" applyAlignment="1" applyProtection="1">
      <alignment horizontal="center"/>
      <protection locked="0"/>
    </xf>
    <xf numFmtId="166" fontId="0" fillId="3" borderId="8" xfId="0" applyNumberFormat="1" applyFill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/>
    </xf>
    <xf numFmtId="0" fontId="0" fillId="0" borderId="18" xfId="0" applyBorder="1"/>
    <xf numFmtId="167" fontId="0" fillId="4" borderId="0" xfId="1" applyNumberFormat="1" applyFont="1" applyFill="1" applyBorder="1" applyAlignment="1">
      <alignment horizontal="center"/>
    </xf>
    <xf numFmtId="167" fontId="0" fillId="4" borderId="5" xfId="1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66" fontId="0" fillId="5" borderId="0" xfId="0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4" borderId="8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167" fontId="0" fillId="4" borderId="4" xfId="1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center"/>
    </xf>
    <xf numFmtId="164" fontId="0" fillId="3" borderId="14" xfId="0" applyNumberFormat="1" applyFont="1" applyFill="1" applyBorder="1" applyAlignment="1">
      <alignment horizontal="center"/>
    </xf>
    <xf numFmtId="168" fontId="0" fillId="4" borderId="0" xfId="1" applyNumberFormat="1" applyFont="1" applyFill="1" applyBorder="1" applyAlignment="1">
      <alignment horizontal="center"/>
    </xf>
    <xf numFmtId="168" fontId="0" fillId="3" borderId="15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6" fontId="0" fillId="4" borderId="9" xfId="0" applyNumberForma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4" fontId="0" fillId="4" borderId="1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/>
    </xf>
    <xf numFmtId="165" fontId="0" fillId="4" borderId="1" xfId="0" applyNumberFormat="1" applyFill="1" applyBorder="1" applyAlignment="1" applyProtection="1">
      <alignment horizontal="center"/>
      <protection locked="0"/>
    </xf>
    <xf numFmtId="166" fontId="0" fillId="4" borderId="1" xfId="0" applyNumberFormat="1" applyFill="1" applyBorder="1" applyAlignment="1">
      <alignment horizontal="center"/>
    </xf>
    <xf numFmtId="14" fontId="0" fillId="3" borderId="1" xfId="0" applyNumberFormat="1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166" fontId="0" fillId="3" borderId="1" xfId="0" applyNumberFormat="1" applyFill="1" applyBorder="1" applyAlignment="1">
      <alignment horizontal="center"/>
    </xf>
    <xf numFmtId="14" fontId="7" fillId="3" borderId="1" xfId="0" applyNumberFormat="1" applyFont="1" applyFill="1" applyBorder="1" applyAlignment="1" applyProtection="1">
      <alignment horizontal="center"/>
      <protection locked="0"/>
    </xf>
    <xf numFmtId="165" fontId="7" fillId="3" borderId="1" xfId="0" applyNumberFormat="1" applyFont="1" applyFill="1" applyBorder="1" applyAlignment="1" applyProtection="1">
      <alignment horizontal="center"/>
      <protection locked="0"/>
    </xf>
    <xf numFmtId="166" fontId="7" fillId="3" borderId="1" xfId="0" applyNumberFormat="1" applyFont="1" applyFill="1" applyBorder="1" applyAlignment="1">
      <alignment horizontal="center"/>
    </xf>
    <xf numFmtId="14" fontId="0" fillId="4" borderId="8" xfId="0" applyNumberFormat="1" applyFill="1" applyBorder="1" applyAlignment="1" applyProtection="1">
      <alignment horizontal="center"/>
      <protection locked="0"/>
    </xf>
    <xf numFmtId="165" fontId="0" fillId="4" borderId="2" xfId="0" applyNumberFormat="1" applyFill="1" applyBorder="1" applyAlignment="1" applyProtection="1">
      <alignment horizontal="center"/>
      <protection locked="0"/>
    </xf>
    <xf numFmtId="165" fontId="0" fillId="4" borderId="3" xfId="0" applyNumberFormat="1" applyFill="1" applyBorder="1" applyAlignment="1" applyProtection="1">
      <alignment horizontal="center"/>
      <protection locked="0"/>
    </xf>
    <xf numFmtId="166" fontId="0" fillId="4" borderId="8" xfId="0" applyNumberFormat="1" applyFill="1" applyBorder="1" applyAlignment="1">
      <alignment horizontal="center"/>
    </xf>
    <xf numFmtId="166" fontId="4" fillId="3" borderId="10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7" fontId="4" fillId="2" borderId="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66" fontId="0" fillId="4" borderId="12" xfId="1" applyNumberFormat="1" applyFont="1" applyFill="1" applyBorder="1" applyAlignment="1" applyProtection="1">
      <alignment horizontal="center"/>
      <protection locked="0"/>
    </xf>
    <xf numFmtId="166" fontId="0" fillId="4" borderId="7" xfId="1" applyNumberFormat="1" applyFont="1" applyFill="1" applyBorder="1" applyAlignment="1" applyProtection="1">
      <alignment horizontal="center"/>
      <protection locked="0"/>
    </xf>
    <xf numFmtId="49" fontId="0" fillId="4" borderId="0" xfId="0" applyNumberFormat="1" applyFont="1" applyFill="1" applyBorder="1" applyAlignment="1">
      <alignment horizontal="center"/>
    </xf>
    <xf numFmtId="49" fontId="0" fillId="4" borderId="5" xfId="0" applyNumberFormat="1" applyFont="1" applyFill="1" applyBorder="1" applyAlignment="1">
      <alignment horizontal="center"/>
    </xf>
    <xf numFmtId="49" fontId="0" fillId="4" borderId="0" xfId="0" applyNumberFormat="1" applyFont="1" applyFill="1" applyBorder="1" applyAlignment="1" applyProtection="1">
      <alignment horizontal="center"/>
      <protection locked="0"/>
    </xf>
    <xf numFmtId="49" fontId="0" fillId="4" borderId="5" xfId="0" applyNumberFormat="1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/>
    </xf>
    <xf numFmtId="49" fontId="0" fillId="4" borderId="7" xfId="0" applyNumberFormat="1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12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9" fontId="0" fillId="4" borderId="11" xfId="0" applyNumberFormat="1" applyFont="1" applyFill="1" applyBorder="1" applyAlignment="1" applyProtection="1">
      <alignment horizontal="center"/>
      <protection locked="0"/>
    </xf>
    <xf numFmtId="49" fontId="0" fillId="4" borderId="3" xfId="0" applyNumberFormat="1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0" fillId="4" borderId="11" xfId="0" applyNumberFormat="1" applyFont="1" applyFill="1" applyBorder="1" applyAlignment="1">
      <alignment horizontal="center"/>
    </xf>
    <xf numFmtId="49" fontId="0" fillId="4" borderId="3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66" fontId="0" fillId="4" borderId="6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5" xfId="0" applyNumberFormat="1" applyFill="1" applyBorder="1" applyAlignment="1">
      <alignment horizontal="center"/>
    </xf>
    <xf numFmtId="166" fontId="0" fillId="4" borderId="4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horizontal="center"/>
    </xf>
    <xf numFmtId="49" fontId="0" fillId="4" borderId="0" xfId="0" applyNumberFormat="1" applyFill="1" applyBorder="1" applyAlignment="1" applyProtection="1">
      <alignment horizontal="center"/>
    </xf>
    <xf numFmtId="0" fontId="0" fillId="4" borderId="0" xfId="0" applyNumberFormat="1" applyFill="1" applyBorder="1" applyAlignment="1" applyProtection="1">
      <alignment horizontal="center"/>
    </xf>
    <xf numFmtId="0" fontId="0" fillId="4" borderId="5" xfId="0" applyNumberFormat="1" applyFill="1" applyBorder="1" applyAlignment="1" applyProtection="1">
      <alignment horizontal="center"/>
    </xf>
    <xf numFmtId="2" fontId="0" fillId="3" borderId="13" xfId="0" applyNumberFormat="1" applyFont="1" applyFill="1" applyBorder="1" applyAlignment="1">
      <alignment horizontal="center"/>
    </xf>
    <xf numFmtId="2" fontId="0" fillId="3" borderId="15" xfId="0" applyNumberFormat="1" applyFont="1" applyFill="1" applyBorder="1" applyAlignment="1">
      <alignment horizontal="center"/>
    </xf>
    <xf numFmtId="2" fontId="0" fillId="3" borderId="14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7" fillId="3" borderId="1" xfId="0" applyNumberFormat="1" applyFon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2" fontId="0" fillId="4" borderId="14" xfId="0" applyNumberForma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49" fontId="0" fillId="4" borderId="5" xfId="0" applyNumberFormat="1" applyFill="1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3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0" xfId="0" applyNumberFormat="1" applyFill="1" applyBorder="1" applyAlignment="1" applyProtection="1">
      <alignment horizontal="center"/>
      <protection locked="0"/>
    </xf>
    <xf numFmtId="2" fontId="0" fillId="4" borderId="5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2" fontId="0" fillId="3" borderId="1" xfId="0" applyNumberFormat="1" applyFont="1" applyFill="1" applyBorder="1" applyAlignment="1">
      <alignment horizontal="center"/>
    </xf>
    <xf numFmtId="2" fontId="0" fillId="3" borderId="6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2" fontId="0" fillId="3" borderId="7" xfId="0" applyNumberFormat="1" applyFont="1" applyFill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333373</xdr:colOff>
      <xdr:row>0</xdr:row>
      <xdr:rowOff>190499</xdr:rowOff>
    </xdr:from>
    <xdr:to>
      <xdr:col>29</xdr:col>
      <xdr:colOff>209550</xdr:colOff>
      <xdr:row>34</xdr:row>
      <xdr:rowOff>152400</xdr:rowOff>
    </xdr:to>
    <xdr:sp macro="" textlink="">
      <xdr:nvSpPr>
        <xdr:cNvPr id="6" name="Tekstfelt 5"/>
        <xdr:cNvSpPr txBox="1"/>
      </xdr:nvSpPr>
      <xdr:spPr>
        <a:xfrm>
          <a:off x="9620248" y="190499"/>
          <a:ext cx="7800977" cy="6438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400" b="1"/>
            <a:t>Overblik - 2021 (2019)</a:t>
          </a:r>
        </a:p>
        <a:p>
          <a:endParaRPr lang="da-DK" sz="1100" b="1"/>
        </a:p>
        <a:p>
          <a:r>
            <a:rPr lang="da-DK" sz="1100" b="1" u="sng"/>
            <a:t>Medarbejderinformation:</a:t>
          </a:r>
        </a:p>
        <a:p>
          <a:r>
            <a:rPr lang="da-DK" sz="1100"/>
            <a:t>Her</a:t>
          </a:r>
          <a:r>
            <a:rPr lang="da-DK" sz="1100" baseline="0"/>
            <a:t> indtastes </a:t>
          </a:r>
          <a:r>
            <a:rPr lang="da-DK" sz="1100" b="1" baseline="0"/>
            <a:t>navn</a:t>
          </a:r>
          <a:r>
            <a:rPr lang="da-DK" sz="1100" baseline="0"/>
            <a:t>, </a:t>
          </a:r>
          <a:r>
            <a:rPr lang="da-DK" sz="1100" b="1" baseline="0"/>
            <a:t>fødselsdato</a:t>
          </a:r>
          <a:r>
            <a:rPr lang="da-DK" sz="1100" baseline="0"/>
            <a:t>, </a:t>
          </a:r>
          <a:r>
            <a:rPr lang="da-DK" sz="1100" b="1" baseline="0"/>
            <a:t>tjenestested</a:t>
          </a:r>
          <a:r>
            <a:rPr lang="da-DK" sz="1100" baseline="0"/>
            <a:t> og hvilken </a:t>
          </a:r>
          <a:r>
            <a:rPr lang="da-DK" sz="1100" b="1" baseline="0"/>
            <a:t>personaleansvarlig</a:t>
          </a:r>
          <a:r>
            <a:rPr lang="da-DK" sz="1100" baseline="0"/>
            <a:t> </a:t>
          </a:r>
          <a:r>
            <a:rPr lang="da-DK" sz="1100" b="1" baseline="0"/>
            <a:t>chef</a:t>
          </a:r>
          <a:r>
            <a:rPr lang="da-DK" sz="1100" baseline="0"/>
            <a:t> man har til videre anvdendelse i de følgende månedsark. Man kan altså ikke ændre disse informationer i de følgende ark til udskrift.</a:t>
          </a:r>
        </a:p>
        <a:p>
          <a:endParaRPr lang="da-DK" sz="1100" baseline="0"/>
        </a:p>
        <a:p>
          <a:r>
            <a:rPr lang="da-DK" sz="1100" b="1" u="sng"/>
            <a:t>Primosaldi:</a:t>
          </a:r>
        </a:p>
        <a:p>
          <a:r>
            <a:rPr lang="da-DK" sz="1100" b="1"/>
            <a:t>Primosaldo</a:t>
          </a:r>
          <a:r>
            <a:rPr lang="da-DK" sz="1100" baseline="0"/>
            <a:t> er et indtastningsfelt, som kan indeholde de gældende saldi for slekstimer, ferie, SF og omsorgsdage pr. 1.1.20. Så vil arket "holde styr" på hvor mange dage man har tilbage i løbet af året. Udregningen tager udgangspunkt i at alle feriedage som er sparet op bliver frigivet 1.5.20 (den gamle ferielov). Opsparet ferie pr. 1.5.20 kan indtastes i maj arket.</a:t>
          </a:r>
          <a:endParaRPr lang="da-DK" sz="1100"/>
        </a:p>
        <a:p>
          <a:endParaRPr lang="da-DK" sz="1100" b="1"/>
        </a:p>
        <a:p>
          <a:r>
            <a:rPr lang="da-DK" sz="1100" b="1"/>
            <a:t>Opsparing/afvikling </a:t>
          </a:r>
          <a:r>
            <a:rPr lang="da-DK" sz="1100" b="0"/>
            <a:t>angiver</a:t>
          </a:r>
          <a:r>
            <a:rPr lang="da-DK" sz="1100" b="0" baseline="0"/>
            <a:t> den beregnede bevægelse i flexsaldoen for 2020 ud fra de registeringer der er indlagt i de følgende månedsark.</a:t>
          </a:r>
        </a:p>
        <a:p>
          <a:endParaRPr lang="da-DK" sz="1100" b="0" baseline="0"/>
        </a:p>
        <a:p>
          <a:r>
            <a:rPr lang="da-DK" sz="1100" b="1" baseline="0"/>
            <a:t>Ultimosaldo</a:t>
          </a:r>
          <a:r>
            <a:rPr lang="da-DK" sz="1100" b="0" baseline="0"/>
            <a:t> angiver den forventede flexsaldo pr. 31.12.20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ud fra de registeringer der er indlagt i de følgende månedsark.</a:t>
          </a: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Arbejdstids pr. uge </a:t>
          </a:r>
          <a:r>
            <a:rPr lang="da-DK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angiver den arbejdstid man er ansat til f.eks. 37 timer.</a:t>
          </a:r>
        </a:p>
        <a:p>
          <a:endParaRPr lang="da-DK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Dagstype</a:t>
          </a:r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angiver en normal arbejdsdag, og beregner opsparet flex som arbejdstid -7,4t.</a:t>
          </a:r>
        </a:p>
        <a:p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Flx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angiver en flexdag og beregner opsparet flex som -7,4t. Hvis man tager en halv flexdag, skal man vælge </a:t>
          </a:r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og så taste arbejdstiden ind. </a:t>
          </a:r>
        </a:p>
        <a:p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W/H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angiver en Weekend, helligdag, eller lukkedag, og beregner opsparet flex som lig med det antal timer man har registeret. Dvs. at man </a:t>
          </a:r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skal rette en weekend til "A", hvis man har arbejdet hjemme eller på kontoret.</a:t>
          </a:r>
        </a:p>
        <a:p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angiver en kursusdag, og beregner opsparet flex som 0t.</a:t>
          </a:r>
        </a:p>
        <a:p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F, SF, S, BS 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 </a:t>
          </a:r>
          <a:r>
            <a:rPr lang="da-DK" sz="11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da-DK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angiver allesammen en betalt fraværsdag, og beregner opsparet flex som 0t.</a:t>
          </a:r>
          <a:endParaRPr lang="da-DK" sz="1100" b="1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a-DK" b="1" u="none">
            <a:effectLst/>
          </a:endParaRPr>
        </a:p>
        <a:p>
          <a:r>
            <a:rPr lang="da-DK" b="1" u="none">
              <a:effectLst/>
            </a:rPr>
            <a:t>Dage</a:t>
          </a:r>
          <a:r>
            <a:rPr lang="da-DK" b="0" u="none">
              <a:effectLst/>
            </a:rPr>
            <a:t> angiver</a:t>
          </a:r>
          <a:r>
            <a:rPr lang="da-DK" b="0" u="none" baseline="0">
              <a:effectLst/>
            </a:rPr>
            <a:t> antal dage i 2020 som er afviklet som de forskellige dagstyper.</a:t>
          </a:r>
          <a:endParaRPr lang="da-DK" b="1" u="none">
            <a:effectLst/>
          </a:endParaRPr>
        </a:p>
        <a:p>
          <a:endParaRPr lang="da-DK" b="1" u="none">
            <a:effectLst/>
          </a:endParaRPr>
        </a:p>
        <a:p>
          <a:r>
            <a:rPr lang="da-DK" b="1" u="sng">
              <a:effectLst/>
            </a:rPr>
            <a:t>Flex</a:t>
          </a:r>
          <a:r>
            <a:rPr lang="da-DK" b="1" u="sng" baseline="0">
              <a:effectLst/>
            </a:rPr>
            <a:t> og Dagstype i dage</a:t>
          </a:r>
        </a:p>
        <a:p>
          <a:r>
            <a:rPr lang="da-DK" b="0" u="none" baseline="0">
              <a:effectLst/>
            </a:rPr>
            <a:t>Viser udviklingen i flexsaldoen over året, samt en samlet statistik over hvilke hvor mange af de forskellige dagstyper man har afholdt pr. md.</a:t>
          </a:r>
          <a:endParaRPr lang="da-DK" b="0" u="none">
            <a:effectLst/>
          </a:endParaRPr>
        </a:p>
      </xdr:txBody>
    </xdr:sp>
    <xdr:clientData/>
  </xdr:twoCellAnchor>
  <xdr:twoCellAnchor>
    <xdr:from>
      <xdr:col>13</xdr:col>
      <xdr:colOff>247650</xdr:colOff>
      <xdr:row>37</xdr:row>
      <xdr:rowOff>0</xdr:rowOff>
    </xdr:from>
    <xdr:to>
      <xdr:col>18</xdr:col>
      <xdr:colOff>114300</xdr:colOff>
      <xdr:row>81</xdr:row>
      <xdr:rowOff>28575</xdr:rowOff>
    </xdr:to>
    <xdr:sp macro="" textlink="">
      <xdr:nvSpPr>
        <xdr:cNvPr id="7" name="Tekstfelt 6"/>
        <xdr:cNvSpPr txBox="1"/>
      </xdr:nvSpPr>
      <xdr:spPr>
        <a:xfrm>
          <a:off x="7705725" y="6477000"/>
          <a:ext cx="2914650" cy="8410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="1">
              <a:solidFill>
                <a:schemeClr val="dk1"/>
              </a:solidFill>
              <a:latin typeface="+mn-lt"/>
              <a:ea typeface="+mn-ea"/>
              <a:cs typeface="+mn-cs"/>
            </a:rPr>
            <a:t>Arbejdstidsregistrering</a:t>
          </a:r>
        </a:p>
        <a:p>
          <a:endParaRPr lang="da-DK" sz="1100"/>
        </a:p>
        <a:p>
          <a:r>
            <a:rPr lang="da-DK" sz="1100" b="1" i="0" u="sng"/>
            <a:t>Medarbejderinformation</a:t>
          </a:r>
          <a:r>
            <a:rPr lang="da-DK" sz="1100" b="1" i="0" u="sng" baseline="0"/>
            <a:t> og </a:t>
          </a:r>
        </a:p>
        <a:p>
          <a:r>
            <a:rPr lang="da-DK" sz="1100" b="0" i="0" u="none" baseline="0"/>
            <a:t>Viderefører indtastningen fra "overblik - 2019" til dokumentation i forbindelse med udskrift.</a:t>
          </a:r>
        </a:p>
        <a:p>
          <a:endParaRPr lang="da-DK" sz="1100" b="0" i="0" u="none" baseline="0"/>
        </a:p>
        <a:p>
          <a:r>
            <a:rPr lang="da-DK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Flexsaldo</a:t>
          </a:r>
        </a:p>
        <a:p>
          <a:r>
            <a:rPr lang="da-DK" sz="1100" b="1" i="0" u="none"/>
            <a:t>Primosaldo</a:t>
          </a:r>
          <a:r>
            <a:rPr lang="da-DK" sz="1100" b="0" i="0" u="none"/>
            <a:t> viderefører </a:t>
          </a:r>
          <a:r>
            <a:rPr lang="da-DK" sz="1100" b="1" i="0" u="none"/>
            <a:t>ultimosaldoen</a:t>
          </a:r>
          <a:r>
            <a:rPr lang="da-DK" sz="1100" b="0" i="0" u="none" baseline="0"/>
            <a:t> fra den foregående md.</a:t>
          </a:r>
        </a:p>
        <a:p>
          <a:endParaRPr lang="da-DK" sz="1100" b="0" i="0" u="none" baseline="0"/>
        </a:p>
        <a:p>
          <a:r>
            <a:rPr lang="da-DK" sz="1100" b="1" i="0" u="none" baseline="0"/>
            <a:t>Opsparing/afvikling</a:t>
          </a:r>
          <a:r>
            <a:rPr lang="da-DK" sz="1100" b="0" i="0" u="none" baseline="0"/>
            <a:t> beregner den samlede ændring i flexsaldoen for måneden, som summen af "Opsparet flex (t)" i tabellen nedenfor.</a:t>
          </a:r>
        </a:p>
        <a:p>
          <a:endParaRPr lang="da-DK" sz="1100" b="0" i="0" u="none" baseline="0"/>
        </a:p>
        <a:p>
          <a:r>
            <a:rPr lang="da-DK" sz="1100" b="1" i="0" u="none" baseline="0"/>
            <a:t>Ultimosaldo</a:t>
          </a:r>
          <a:r>
            <a:rPr lang="da-DK" sz="1100" b="0" i="0" u="none" baseline="0"/>
            <a:t> angiv flexsaldoen med udgangen af måneden til videre brug i næste måneds ark.</a:t>
          </a:r>
        </a:p>
        <a:p>
          <a:endParaRPr lang="da-DK" sz="1100" b="0" i="0" u="none" baseline="0"/>
        </a:p>
        <a:p>
          <a:r>
            <a:rPr lang="da-DK" sz="1100" b="1" i="0" u="sng"/>
            <a:t>Arbejds-tidsregistrerings-tabellen</a:t>
          </a:r>
        </a:p>
        <a:p>
          <a:r>
            <a:rPr lang="da-DK" sz="1100" b="1" i="0" u="none"/>
            <a:t>Dato</a:t>
          </a:r>
          <a:r>
            <a:rPr lang="da-DK" sz="1100" b="1" i="0" u="none" baseline="0"/>
            <a:t> </a:t>
          </a:r>
          <a:r>
            <a:rPr lang="da-DK" sz="1100" b="0" i="0" u="none" baseline="0"/>
            <a:t>angiver den gældende dato</a:t>
          </a:r>
        </a:p>
        <a:p>
          <a:endParaRPr lang="da-DK" sz="1100" b="1" i="0" u="none" baseline="0"/>
        </a:p>
        <a:p>
          <a:r>
            <a:rPr lang="da-DK" sz="1100" b="1" i="0" u="none" baseline="0"/>
            <a:t>T </a:t>
          </a:r>
          <a:r>
            <a:rPr lang="da-DK" sz="1100" b="0" i="0" u="none" baseline="0"/>
            <a:t>Angiver den valgte Dagstype som afgør hvordan "opsparet flex (t)" bliver beregnet ud fra arbejdstid.</a:t>
          </a:r>
        </a:p>
        <a:p>
          <a:endParaRPr lang="da-DK" sz="1100" b="1" i="0" u="none"/>
        </a:p>
        <a:p>
          <a:r>
            <a:rPr lang="da-DK" sz="1100" b="1" i="0" u="sng"/>
            <a:t>1. 2. og 3. arbejdstid</a:t>
          </a:r>
        </a:p>
        <a:p>
          <a:r>
            <a:rPr lang="da-DK" sz="1100" b="1" i="0" u="none"/>
            <a:t>Start</a:t>
          </a:r>
          <a:r>
            <a:rPr lang="da-DK" sz="1100" b="1" i="0" u="none" baseline="0"/>
            <a:t> og slut</a:t>
          </a:r>
          <a:r>
            <a:rPr lang="da-DK" sz="1100" b="0" i="0" u="none" baseline="0"/>
            <a:t> angiver en periode hvor man har arbejdet. Tidspunkterne </a:t>
          </a:r>
          <a:r>
            <a:rPr lang="da-DK" sz="1100" b="1" i="0" u="none" baseline="0"/>
            <a:t>SKAL</a:t>
          </a:r>
          <a:r>
            <a:rPr lang="da-DK" sz="1100" b="0" i="0" u="none" baseline="0"/>
            <a:t> indtastes som </a:t>
          </a:r>
        </a:p>
        <a:p>
          <a:r>
            <a:rPr lang="da-DK" sz="1100" b="1" i="0" u="none" baseline="0"/>
            <a:t>TT:MM</a:t>
          </a:r>
          <a:r>
            <a:rPr lang="da-DK" sz="1100" b="0" i="0" u="none" baseline="0"/>
            <a:t> i begge felter for at beregningen fungerer. Hvis man arbejder over flere perioder i løber af dagen, f.eks. hvis man arbejder hjemme om aftenen, kan man brug 2. og 3. arbejdstid til at registrere arbejdstid med ophold.</a:t>
          </a:r>
        </a:p>
        <a:p>
          <a:endParaRPr lang="da-DK" sz="1100" b="0" i="0" u="none" baseline="0"/>
        </a:p>
        <a:p>
          <a:r>
            <a:rPr lang="da-DK" sz="1100" b="1" i="0" u="none" baseline="0"/>
            <a:t>Arbejdstid (t) </a:t>
          </a:r>
          <a:r>
            <a:rPr lang="da-DK" sz="1100" b="0" i="0" u="none" baseline="0"/>
            <a:t>angiver summen af alle tre arbejdstidsregistreringer for dagen i timer som decimal. Dvs. at 7,4 timer er lig med 7 timer og 24 min.</a:t>
          </a:r>
        </a:p>
        <a:p>
          <a:endParaRPr lang="da-DK" sz="1100" b="0" i="0" u="none" baseline="0"/>
        </a:p>
        <a:p>
          <a:r>
            <a:rPr lang="da-DK" sz="1100" b="1" i="0" u="none"/>
            <a:t>Opsparet Flex (t)</a:t>
          </a:r>
          <a:r>
            <a:rPr lang="da-DK" sz="1100" b="1" i="0" u="none" baseline="0"/>
            <a:t> </a:t>
          </a:r>
          <a:r>
            <a:rPr lang="da-DK" sz="1100" b="0" i="0" u="none" baseline="0"/>
            <a:t>Angiver om der der opsparet eller afviklet flex den dag.</a:t>
          </a:r>
        </a:p>
        <a:p>
          <a:endParaRPr lang="da-DK" sz="1100" b="0" i="0" u="none" baseline="0"/>
        </a:p>
        <a:p>
          <a:r>
            <a:rPr lang="da-DK" sz="1100" b="1" i="0" u="sng" baseline="0"/>
            <a:t>Underskrifter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 b="0" i="0" u="none" baseline="0"/>
            <a:t>Arket udskrives af medarbejderen </a:t>
          </a:r>
          <a:r>
            <a:rPr lang="da-DK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efter den pågældende måned er gået, og underskrives  af medarbejderen og den </a:t>
          </a:r>
          <a:r>
            <a:rPr lang="da-DK" sz="1100" b="0" i="0" u="none" baseline="0"/>
            <a:t>personaleansvarlige chef til dokumentation og opbevaring i HR.</a:t>
          </a:r>
          <a:endParaRPr lang="da-DK" sz="1100" b="0" i="0" u="none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</xdr:colOff>
          <xdr:row>1</xdr:row>
          <xdr:rowOff>22860</xdr:rowOff>
        </xdr:from>
        <xdr:to>
          <xdr:col>16</xdr:col>
          <xdr:colOff>68580</xdr:colOff>
          <xdr:row>28</xdr:row>
          <xdr:rowOff>165735</xdr:rowOff>
        </xdr:to>
        <xdr:pic>
          <xdr:nvPicPr>
            <xdr:cNvPr id="11" name="Billede 10"/>
            <xdr:cNvPicPr>
              <a:picLocks noChangeAspect="1" noChangeArrowheads="1"/>
              <a:extLst>
                <a:ext uri="{84589F7E-364E-4C9E-8A38-B11213B215E9}">
                  <a14:cameraTool cellRange="'Overblik - 2023'!$B$9:$O$38" spid="_x0000_s277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0960" y="205740"/>
              <a:ext cx="9296400" cy="5095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</xdr:colOff>
          <xdr:row>37</xdr:row>
          <xdr:rowOff>0</xdr:rowOff>
        </xdr:from>
        <xdr:to>
          <xdr:col>13</xdr:col>
          <xdr:colOff>75781</xdr:colOff>
          <xdr:row>88</xdr:row>
          <xdr:rowOff>133350</xdr:rowOff>
        </xdr:to>
        <xdr:pic>
          <xdr:nvPicPr>
            <xdr:cNvPr id="12" name="Billede 11"/>
            <xdr:cNvPicPr>
              <a:picLocks noChangeAspect="1" noChangeArrowheads="1"/>
              <a:extLst>
                <a:ext uri="{84589F7E-364E-4C9E-8A38-B11213B215E9}">
                  <a14:cameraTool cellRange="Marts!$B$11:$O$62" spid="_x0000_s2776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42876" y="7048500"/>
              <a:ext cx="7390980" cy="98488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247650</xdr:colOff>
      <xdr:row>1</xdr:row>
      <xdr:rowOff>104774</xdr:rowOff>
    </xdr:from>
    <xdr:to>
      <xdr:col>10</xdr:col>
      <xdr:colOff>18880</xdr:colOff>
      <xdr:row>5</xdr:row>
      <xdr:rowOff>114299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9425" y="676274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190499</xdr:rowOff>
    </xdr:from>
    <xdr:to>
      <xdr:col>11</xdr:col>
      <xdr:colOff>152230</xdr:colOff>
      <xdr:row>7</xdr:row>
      <xdr:rowOff>9524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33650" y="571499"/>
          <a:ext cx="2962105" cy="771525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43137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showGridLines="0" tabSelected="1" zoomScaleNormal="100" workbookViewId="0">
      <selection activeCell="W44" sqref="W44"/>
    </sheetView>
  </sheetViews>
  <sheetFormatPr defaultRowHeight="15" x14ac:dyDescent="0.25"/>
  <cols>
    <col min="1" max="1" width="2.140625" customWidth="1"/>
  </cols>
  <sheetData>
    <row r="1" spans="1:18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</row>
    <row r="2" spans="1:18" ht="1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x14ac:dyDescent="0.2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25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1:18" x14ac:dyDescent="0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1:18" x14ac:dyDescent="0.2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1:18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</row>
    <row r="9" spans="1:18" x14ac:dyDescent="0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</row>
    <row r="10" spans="1:18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</row>
    <row r="11" spans="1:18" x14ac:dyDescent="0.2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</row>
    <row r="12" spans="1:18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</row>
    <row r="13" spans="1:18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</row>
    <row r="14" spans="1:18" x14ac:dyDescent="0.2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</row>
    <row r="15" spans="1:18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</row>
    <row r="16" spans="1:18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</row>
    <row r="17" spans="1:18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</row>
    <row r="18" spans="1:18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</row>
    <row r="19" spans="1:18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</row>
    <row r="20" spans="1:18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</row>
    <row r="21" spans="1:18" x14ac:dyDescent="0.2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</row>
    <row r="22" spans="1:18" x14ac:dyDescent="0.2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</row>
    <row r="23" spans="1:18" x14ac:dyDescent="0.2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</row>
    <row r="24" spans="1:18" x14ac:dyDescent="0.2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</row>
    <row r="25" spans="1:18" x14ac:dyDescent="0.2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</row>
    <row r="26" spans="1:18" x14ac:dyDescent="0.25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</row>
    <row r="27" spans="1:18" x14ac:dyDescent="0.25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</row>
    <row r="28" spans="1:18" x14ac:dyDescent="0.25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</row>
    <row r="29" spans="1:18" x14ac:dyDescent="0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</row>
    <row r="30" spans="1:18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</row>
    <row r="37" s="62" customFormat="1" x14ac:dyDescent="0.25"/>
  </sheetData>
  <customSheetViews>
    <customSheetView guid="{7202B09F-BB5C-4D13-96F0-84FAAFE8D9B0}" showGridLines="0" fitToPage="1">
      <pageMargins left="0.25" right="0.25" top="0.75" bottom="0.75" header="0.3" footer="0.3"/>
      <pageSetup paperSize="9" scale="42" orientation="landscape" r:id="rId1"/>
    </customSheetView>
  </customSheetViews>
  <pageMargins left="0.25" right="0.25" top="0.75" bottom="0.75" header="0.3" footer="0.3"/>
  <pageSetup paperSize="9" scale="38" orientation="landscape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7" zoomScaleNormal="100" workbookViewId="0">
      <selection activeCell="C31" sqref="C31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81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23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8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Juli!D26</f>
        <v>10.000000000000258</v>
      </c>
      <c r="E24" s="163"/>
      <c r="F24" s="192">
        <f>Juli!F26</f>
        <v>17.880000000000003</v>
      </c>
      <c r="G24" s="166"/>
      <c r="H24" s="162">
        <f>Juli!H26</f>
        <v>5</v>
      </c>
      <c r="I24" s="163"/>
      <c r="J24" s="162">
        <f>Juli!J26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4.0856207306205761E-14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10.000000000000298</v>
      </c>
      <c r="E26" s="161"/>
      <c r="F26" s="193">
        <f>F24+F25</f>
        <v>19.96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0">
        <v>45139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>(E30-D30+G30-F30+I30-H30)*24</f>
        <v>7.4000000000000021</v>
      </c>
      <c r="K30" s="93">
        <f t="shared" ref="K30:K60" si="0">IF(C30="A",J30-$D$19/5,IF(C30="W/H",J30,IF(C30="Flx",-$D$19/5,0)))</f>
        <v>1.7763568394002505E-15</v>
      </c>
      <c r="L30" s="177"/>
      <c r="M30" s="177"/>
      <c r="N30" s="177"/>
      <c r="O30" s="177"/>
      <c r="Q30" s="7"/>
    </row>
    <row r="31" spans="2:20" x14ac:dyDescent="0.25">
      <c r="B31" s="90">
        <v>45140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ref="J31:J60" si="1">(E31-D31+G31-F31+I31-H31)*24</f>
        <v>7.4000000000000021</v>
      </c>
      <c r="K31" s="93">
        <f t="shared" si="0"/>
        <v>1.7763568394002505E-15</v>
      </c>
      <c r="L31" s="177"/>
      <c r="M31" s="177"/>
      <c r="N31" s="177"/>
      <c r="O31" s="177"/>
    </row>
    <row r="32" spans="2:20" x14ac:dyDescent="0.25">
      <c r="B32" s="90">
        <v>45141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1"/>
        <v>7.4000000000000021</v>
      </c>
      <c r="K32" s="93">
        <f t="shared" si="0"/>
        <v>1.7763568394002505E-15</v>
      </c>
      <c r="L32" s="177"/>
      <c r="M32" s="177"/>
      <c r="N32" s="177"/>
      <c r="O32" s="177"/>
    </row>
    <row r="33" spans="2:15" x14ac:dyDescent="0.25">
      <c r="B33" s="90">
        <v>45142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si="1"/>
        <v>7.4000000000000021</v>
      </c>
      <c r="K33" s="93">
        <f t="shared" si="0"/>
        <v>1.7763568394002505E-15</v>
      </c>
      <c r="L33" s="177"/>
      <c r="M33" s="177"/>
      <c r="N33" s="177"/>
      <c r="O33" s="177"/>
    </row>
    <row r="34" spans="2:15" x14ac:dyDescent="0.25">
      <c r="B34" s="94">
        <v>45143</v>
      </c>
      <c r="C34" s="94" t="s">
        <v>27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6">
        <f t="shared" ref="J34" si="2">(E34-D34+G34-F34+I34-H34)*24</f>
        <v>0</v>
      </c>
      <c r="K34" s="96">
        <f t="shared" ref="K34" si="3">IF(C34="A",J34-$D$19/5,IF(C34="W/H",J34,IF(C34="Flx",-$D$19/5,0)))</f>
        <v>0</v>
      </c>
      <c r="L34" s="195"/>
      <c r="M34" s="195"/>
      <c r="N34" s="195"/>
      <c r="O34" s="195"/>
    </row>
    <row r="35" spans="2:15" x14ac:dyDescent="0.25">
      <c r="B35" s="94">
        <v>45144</v>
      </c>
      <c r="C35" s="94" t="s">
        <v>27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6">
        <f t="shared" si="1"/>
        <v>0</v>
      </c>
      <c r="K35" s="96">
        <f t="shared" si="0"/>
        <v>0</v>
      </c>
      <c r="L35" s="195"/>
      <c r="M35" s="195"/>
      <c r="N35" s="195"/>
      <c r="O35" s="195"/>
    </row>
    <row r="36" spans="2:15" x14ac:dyDescent="0.25">
      <c r="B36" s="90">
        <v>45145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ref="J36" si="4">(E36-D36+G36-F36+I36-H36)*24</f>
        <v>7.4000000000000021</v>
      </c>
      <c r="K36" s="93">
        <f t="shared" ref="K36" si="5">IF(C36="A",J36-$D$19/5,IF(C36="W/H",J36,IF(C36="Flx",-$D$19/5,0)))</f>
        <v>1.7763568394002505E-15</v>
      </c>
      <c r="L36" s="177"/>
      <c r="M36" s="177"/>
      <c r="N36" s="177"/>
      <c r="O36" s="177"/>
    </row>
    <row r="37" spans="2:15" x14ac:dyDescent="0.25">
      <c r="B37" s="90">
        <v>45146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1"/>
        <v>7.4000000000000021</v>
      </c>
      <c r="K37" s="93">
        <f t="shared" si="0"/>
        <v>1.7763568394002505E-15</v>
      </c>
      <c r="L37" s="177"/>
      <c r="M37" s="177"/>
      <c r="N37" s="177"/>
      <c r="O37" s="177"/>
    </row>
    <row r="38" spans="2:15" x14ac:dyDescent="0.25">
      <c r="B38" s="90">
        <v>45147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1"/>
        <v>7.4000000000000021</v>
      </c>
      <c r="K38" s="93">
        <f t="shared" si="0"/>
        <v>1.7763568394002505E-15</v>
      </c>
      <c r="L38" s="177"/>
      <c r="M38" s="177"/>
      <c r="N38" s="177"/>
      <c r="O38" s="177"/>
    </row>
    <row r="39" spans="2:15" x14ac:dyDescent="0.25">
      <c r="B39" s="90">
        <v>45148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1"/>
        <v>7.4000000000000021</v>
      </c>
      <c r="K39" s="93">
        <f t="shared" si="0"/>
        <v>1.7763568394002505E-15</v>
      </c>
      <c r="L39" s="177"/>
      <c r="M39" s="177"/>
      <c r="N39" s="177"/>
      <c r="O39" s="177"/>
    </row>
    <row r="40" spans="2:15" x14ac:dyDescent="0.25">
      <c r="B40" s="90">
        <v>45149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si="1"/>
        <v>7.4000000000000021</v>
      </c>
      <c r="K40" s="93">
        <f t="shared" si="0"/>
        <v>1.7763568394002505E-15</v>
      </c>
      <c r="L40" s="177"/>
      <c r="M40" s="177"/>
      <c r="N40" s="177"/>
      <c r="O40" s="177"/>
    </row>
    <row r="41" spans="2:15" x14ac:dyDescent="0.25">
      <c r="B41" s="94">
        <v>45150</v>
      </c>
      <c r="C41" s="94" t="s">
        <v>27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>
        <f t="shared" ref="J41" si="6">(E41-D41+G41-F41+I41-H41)*24</f>
        <v>0</v>
      </c>
      <c r="K41" s="96">
        <f t="shared" ref="K41" si="7">IF(C41="A",J41-$D$19/5,IF(C41="W/H",J41,IF(C41="Flx",-$D$19/5,0)))</f>
        <v>0</v>
      </c>
      <c r="L41" s="195"/>
      <c r="M41" s="195"/>
      <c r="N41" s="195"/>
      <c r="O41" s="195"/>
    </row>
    <row r="42" spans="2:15" x14ac:dyDescent="0.25">
      <c r="B42" s="94">
        <v>45151</v>
      </c>
      <c r="C42" s="94" t="s">
        <v>27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6">
        <f t="shared" si="1"/>
        <v>0</v>
      </c>
      <c r="K42" s="96">
        <f t="shared" si="0"/>
        <v>0</v>
      </c>
      <c r="L42" s="195"/>
      <c r="M42" s="195"/>
      <c r="N42" s="195"/>
      <c r="O42" s="195"/>
    </row>
    <row r="43" spans="2:15" x14ac:dyDescent="0.25">
      <c r="B43" s="90">
        <v>45152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ref="J43" si="8">(E43-D43+G43-F43+I43-H43)*24</f>
        <v>7.4000000000000021</v>
      </c>
      <c r="K43" s="93">
        <f t="shared" ref="K43" si="9">IF(C43="A",J43-$D$19/5,IF(C43="W/H",J43,IF(C43="Flx",-$D$19/5,0)))</f>
        <v>1.7763568394002505E-15</v>
      </c>
      <c r="L43" s="177"/>
      <c r="M43" s="177"/>
      <c r="N43" s="177"/>
      <c r="O43" s="177"/>
    </row>
    <row r="44" spans="2:15" x14ac:dyDescent="0.25">
      <c r="B44" s="90">
        <v>45153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1"/>
        <v>7.4000000000000021</v>
      </c>
      <c r="K44" s="93">
        <f t="shared" si="0"/>
        <v>1.7763568394002505E-15</v>
      </c>
      <c r="L44" s="177"/>
      <c r="M44" s="177"/>
      <c r="N44" s="177"/>
      <c r="O44" s="177"/>
    </row>
    <row r="45" spans="2:15" x14ac:dyDescent="0.25">
      <c r="B45" s="90">
        <v>45154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1"/>
        <v>7.4000000000000021</v>
      </c>
      <c r="K45" s="93">
        <f t="shared" si="0"/>
        <v>1.7763568394002505E-15</v>
      </c>
      <c r="L45" s="177"/>
      <c r="M45" s="177"/>
      <c r="N45" s="177"/>
      <c r="O45" s="177"/>
    </row>
    <row r="46" spans="2:15" x14ac:dyDescent="0.25">
      <c r="B46" s="90">
        <v>45155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1"/>
        <v>7.4000000000000021</v>
      </c>
      <c r="K46" s="93">
        <f t="shared" si="0"/>
        <v>1.7763568394002505E-15</v>
      </c>
      <c r="L46" s="177"/>
      <c r="M46" s="177"/>
      <c r="N46" s="177"/>
      <c r="O46" s="177"/>
    </row>
    <row r="47" spans="2:15" x14ac:dyDescent="0.25">
      <c r="B47" s="90">
        <v>45156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si="1"/>
        <v>7.4000000000000021</v>
      </c>
      <c r="K47" s="93">
        <f t="shared" si="0"/>
        <v>1.7763568394002505E-15</v>
      </c>
      <c r="L47" s="177"/>
      <c r="M47" s="177"/>
      <c r="N47" s="177"/>
      <c r="O47" s="177"/>
    </row>
    <row r="48" spans="2:15" x14ac:dyDescent="0.25">
      <c r="B48" s="94">
        <v>45157</v>
      </c>
      <c r="C48" s="94" t="s">
        <v>27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6">
        <f t="shared" ref="J48" si="10">(E48-D48+G48-F48+I48-H48)*24</f>
        <v>0</v>
      </c>
      <c r="K48" s="96">
        <f t="shared" ref="K48" si="11">IF(C48="A",J48-$D$19/5,IF(C48="W/H",J48,IF(C48="Flx",-$D$19/5,0)))</f>
        <v>0</v>
      </c>
      <c r="L48" s="195"/>
      <c r="M48" s="195"/>
      <c r="N48" s="195"/>
      <c r="O48" s="195"/>
    </row>
    <row r="49" spans="2:15" x14ac:dyDescent="0.25">
      <c r="B49" s="94">
        <v>45158</v>
      </c>
      <c r="C49" s="94" t="s">
        <v>27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6">
        <f t="shared" si="1"/>
        <v>0</v>
      </c>
      <c r="K49" s="96">
        <f t="shared" si="0"/>
        <v>0</v>
      </c>
      <c r="L49" s="195"/>
      <c r="M49" s="195"/>
      <c r="N49" s="195"/>
      <c r="O49" s="195"/>
    </row>
    <row r="50" spans="2:15" x14ac:dyDescent="0.25">
      <c r="B50" s="90">
        <v>45159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ref="J50" si="12">(E50-D50+G50-F50+I50-H50)*24</f>
        <v>7.4000000000000021</v>
      </c>
      <c r="K50" s="93">
        <f t="shared" ref="K50" si="13">IF(C50="A",J50-$D$19/5,IF(C50="W/H",J50,IF(C50="Flx",-$D$19/5,0)))</f>
        <v>1.7763568394002505E-15</v>
      </c>
      <c r="L50" s="177"/>
      <c r="M50" s="177"/>
      <c r="N50" s="177"/>
      <c r="O50" s="177"/>
    </row>
    <row r="51" spans="2:15" x14ac:dyDescent="0.25">
      <c r="B51" s="90">
        <v>45160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1"/>
        <v>7.4000000000000021</v>
      </c>
      <c r="K51" s="93">
        <f t="shared" si="0"/>
        <v>1.7763568394002505E-15</v>
      </c>
      <c r="L51" s="177"/>
      <c r="M51" s="177"/>
      <c r="N51" s="177"/>
      <c r="O51" s="177"/>
    </row>
    <row r="52" spans="2:15" x14ac:dyDescent="0.25">
      <c r="B52" s="90">
        <v>45161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1"/>
        <v>7.4000000000000021</v>
      </c>
      <c r="K52" s="93">
        <f t="shared" si="0"/>
        <v>1.7763568394002505E-15</v>
      </c>
      <c r="L52" s="177"/>
      <c r="M52" s="177"/>
      <c r="N52" s="177"/>
      <c r="O52" s="177"/>
    </row>
    <row r="53" spans="2:15" x14ac:dyDescent="0.25">
      <c r="B53" s="90">
        <v>45162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si="1"/>
        <v>7.4000000000000021</v>
      </c>
      <c r="K53" s="93">
        <f t="shared" si="0"/>
        <v>1.7763568394002505E-15</v>
      </c>
      <c r="L53" s="177"/>
      <c r="M53" s="177"/>
      <c r="N53" s="177"/>
      <c r="O53" s="177"/>
    </row>
    <row r="54" spans="2:15" x14ac:dyDescent="0.25">
      <c r="B54" s="90">
        <v>45163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si="1"/>
        <v>7.4000000000000021</v>
      </c>
      <c r="K54" s="93">
        <f t="shared" si="0"/>
        <v>1.7763568394002505E-15</v>
      </c>
      <c r="L54" s="177"/>
      <c r="M54" s="177"/>
      <c r="N54" s="177"/>
      <c r="O54" s="177"/>
    </row>
    <row r="55" spans="2:15" x14ac:dyDescent="0.25">
      <c r="B55" s="94">
        <v>45164</v>
      </c>
      <c r="C55" s="94" t="s">
        <v>27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6">
        <f t="shared" ref="J55" si="14">(E55-D55+G55-F55+I55-H55)*24</f>
        <v>0</v>
      </c>
      <c r="K55" s="96">
        <f t="shared" ref="K55" si="15">IF(C55="A",J55-$D$19/5,IF(C55="W/H",J55,IF(C55="Flx",-$D$19/5,0)))</f>
        <v>0</v>
      </c>
      <c r="L55" s="195"/>
      <c r="M55" s="195"/>
      <c r="N55" s="195"/>
      <c r="O55" s="195"/>
    </row>
    <row r="56" spans="2:15" x14ac:dyDescent="0.25">
      <c r="B56" s="94">
        <v>45165</v>
      </c>
      <c r="C56" s="94" t="s">
        <v>27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6">
        <f t="shared" si="1"/>
        <v>0</v>
      </c>
      <c r="K56" s="96">
        <f t="shared" si="0"/>
        <v>0</v>
      </c>
      <c r="L56" s="195"/>
      <c r="M56" s="195"/>
      <c r="N56" s="195"/>
      <c r="O56" s="195"/>
    </row>
    <row r="57" spans="2:15" x14ac:dyDescent="0.25">
      <c r="B57" s="90">
        <v>45166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ref="J57" si="16">(E57-D57+G57-F57+I57-H57)*24</f>
        <v>7.4000000000000021</v>
      </c>
      <c r="K57" s="93">
        <f t="shared" ref="K57" si="17">IF(C57="A",J57-$D$19/5,IF(C57="W/H",J57,IF(C57="Flx",-$D$19/5,0)))</f>
        <v>1.7763568394002505E-15</v>
      </c>
      <c r="L57" s="177"/>
      <c r="M57" s="177"/>
      <c r="N57" s="177"/>
      <c r="O57" s="177"/>
    </row>
    <row r="58" spans="2:15" x14ac:dyDescent="0.25">
      <c r="B58" s="90">
        <v>45167</v>
      </c>
      <c r="C58" s="90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93">
        <f t="shared" si="1"/>
        <v>7.4000000000000021</v>
      </c>
      <c r="K58" s="93">
        <f t="shared" si="0"/>
        <v>1.7763568394002505E-15</v>
      </c>
      <c r="L58" s="177"/>
      <c r="M58" s="177"/>
      <c r="N58" s="177"/>
      <c r="O58" s="177"/>
    </row>
    <row r="59" spans="2:15" x14ac:dyDescent="0.25">
      <c r="B59" s="90">
        <v>45168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ref="J59" si="18">(E59-D59+G59-F59+I59-H59)*24</f>
        <v>7.4000000000000021</v>
      </c>
      <c r="K59" s="93">
        <f t="shared" ref="K59" si="19">IF(C59="A",J59-$D$19/5,IF(C59="W/H",J59,IF(C59="Flx",-$D$19/5,0)))</f>
        <v>1.7763568394002505E-15</v>
      </c>
      <c r="L59" s="177"/>
      <c r="M59" s="177"/>
      <c r="N59" s="177"/>
      <c r="O59" s="177"/>
    </row>
    <row r="60" spans="2:15" x14ac:dyDescent="0.25">
      <c r="B60" s="90">
        <v>45169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si="1"/>
        <v>7.4000000000000021</v>
      </c>
      <c r="K60" s="93">
        <f t="shared" si="0"/>
        <v>1.7763568394002505E-15</v>
      </c>
      <c r="L60" s="177"/>
      <c r="M60" s="177"/>
      <c r="N60" s="177"/>
      <c r="O60" s="177"/>
    </row>
    <row r="61" spans="2:15" x14ac:dyDescent="0.25">
      <c r="B61" s="50"/>
      <c r="C61" s="50"/>
      <c r="D61" s="51"/>
      <c r="E61" s="52"/>
      <c r="F61" s="51"/>
      <c r="G61" s="52"/>
      <c r="H61" s="51"/>
      <c r="I61" s="52"/>
      <c r="J61" s="104">
        <f>SUM(J30:J60)</f>
        <v>170.2000000000001</v>
      </c>
      <c r="K61" s="89">
        <f>SUM(K30:K60)</f>
        <v>4.0856207306205761E-14</v>
      </c>
      <c r="L61" s="223"/>
      <c r="M61" s="224"/>
      <c r="N61" s="224"/>
      <c r="O61" s="225"/>
    </row>
  </sheetData>
  <sheetProtection algorithmName="SHA-512" hashValue="e3ZfySwTjXOglZ8gv/ni25UY3TScyQPzbXdvtDjHueYzI4DrfXTl7zUVNZwF+x/5LsHaafYe/TFK0mET1Jdd+g==" saltValue="yd2VSSpl5XopnTYEBvRJqA==" spinCount="100000" sheet="1" selectLockedCells="1"/>
  <customSheetViews>
    <customSheetView guid="{7202B09F-BB5C-4D13-96F0-84FAAFE8D9B0}" showGridLines="0" topLeftCell="A7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1:L12"/>
    <mergeCell ref="M11:O12"/>
    <mergeCell ref="B14:G15"/>
    <mergeCell ref="I14:K15"/>
    <mergeCell ref="O14:O15"/>
    <mergeCell ref="M14:N15"/>
    <mergeCell ref="I19:K20"/>
    <mergeCell ref="B24:C24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I21:J21"/>
    <mergeCell ref="H22:I23"/>
    <mergeCell ref="J22:K23"/>
    <mergeCell ref="D24:E24"/>
    <mergeCell ref="F24:G24"/>
    <mergeCell ref="B25:C25"/>
    <mergeCell ref="D25:E25"/>
    <mergeCell ref="F25:G25"/>
    <mergeCell ref="B19:C19"/>
    <mergeCell ref="D19:G19"/>
    <mergeCell ref="B22:C23"/>
    <mergeCell ref="D22:E23"/>
    <mergeCell ref="F22:G23"/>
    <mergeCell ref="L61:O61"/>
    <mergeCell ref="L44:O44"/>
    <mergeCell ref="L33:O33"/>
    <mergeCell ref="H28:I28"/>
    <mergeCell ref="J28:J29"/>
    <mergeCell ref="K28:K29"/>
    <mergeCell ref="L28:O29"/>
    <mergeCell ref="L30:O30"/>
    <mergeCell ref="L34:O34"/>
    <mergeCell ref="L35:O35"/>
    <mergeCell ref="L41:O41"/>
    <mergeCell ref="L42:O42"/>
    <mergeCell ref="L43:O43"/>
    <mergeCell ref="L37:O37"/>
    <mergeCell ref="L38:O38"/>
    <mergeCell ref="L39:O39"/>
    <mergeCell ref="H24:I24"/>
    <mergeCell ref="J24:K24"/>
    <mergeCell ref="L31:O31"/>
    <mergeCell ref="L32:O32"/>
    <mergeCell ref="L36:O36"/>
    <mergeCell ref="H25:I25"/>
    <mergeCell ref="J25:K25"/>
    <mergeCell ref="L40:O40"/>
    <mergeCell ref="I27:J27"/>
    <mergeCell ref="B26:C26"/>
    <mergeCell ref="D26:E26"/>
    <mergeCell ref="F26:G26"/>
    <mergeCell ref="H26:I26"/>
    <mergeCell ref="J26:K26"/>
    <mergeCell ref="B28:B29"/>
    <mergeCell ref="C28:C29"/>
    <mergeCell ref="D28:E28"/>
    <mergeCell ref="F28:G28"/>
    <mergeCell ref="L45:O45"/>
    <mergeCell ref="L46:O46"/>
    <mergeCell ref="L47:O47"/>
    <mergeCell ref="L60:O60"/>
    <mergeCell ref="L57:O57"/>
    <mergeCell ref="L58:O58"/>
    <mergeCell ref="L52:O52"/>
    <mergeCell ref="L53:O53"/>
    <mergeCell ref="L48:O48"/>
    <mergeCell ref="L49:O49"/>
    <mergeCell ref="L50:O50"/>
    <mergeCell ref="L51:O51"/>
    <mergeCell ref="L55:O55"/>
    <mergeCell ref="L56:O56"/>
    <mergeCell ref="L54:O54"/>
    <mergeCell ref="L59:O59"/>
  </mergeCells>
  <dataValidations count="2">
    <dataValidation type="time" allowBlank="1" showInputMessage="1" showErrorMessage="1" sqref="D30:I60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13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82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21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9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August!D26</f>
        <v>10.000000000000298</v>
      </c>
      <c r="E24" s="163"/>
      <c r="F24" s="192">
        <f>August!F26</f>
        <v>19.96</v>
      </c>
      <c r="G24" s="166"/>
      <c r="H24" s="162">
        <f>August!H26</f>
        <v>5</v>
      </c>
      <c r="I24" s="163"/>
      <c r="J24" s="162">
        <f>August!J26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3.730349362740526E-14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10.000000000000336</v>
      </c>
      <c r="E26" s="161"/>
      <c r="F26" s="193">
        <f>F24+F25</f>
        <v>22.04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67" t="s">
        <v>3</v>
      </c>
      <c r="E29" s="68" t="s">
        <v>4</v>
      </c>
      <c r="F29" s="67" t="s">
        <v>3</v>
      </c>
      <c r="G29" s="68" t="s">
        <v>4</v>
      </c>
      <c r="H29" s="67" t="s">
        <v>3</v>
      </c>
      <c r="I29" s="68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0">
        <v>45170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7" si="0">(E30-D30+G30-F30+I30-H30)*24</f>
        <v>7.4000000000000021</v>
      </c>
      <c r="K30" s="93">
        <f t="shared" ref="K30:K57" si="1">IF(C30="A",J30-$D$19/5,IF(C30="W/H",J30,IF(C30="Flx",-$D$19/5,0)))</f>
        <v>1.7763568394002505E-15</v>
      </c>
      <c r="L30" s="177"/>
      <c r="M30" s="177"/>
      <c r="N30" s="177"/>
      <c r="O30" s="177"/>
    </row>
    <row r="31" spans="2:20" x14ac:dyDescent="0.25">
      <c r="B31" s="94">
        <v>45171</v>
      </c>
      <c r="C31" s="94" t="s">
        <v>27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6">
        <f t="shared" ref="J31" si="2">(E31-D31+G31-F31+I31-H31)*24</f>
        <v>0</v>
      </c>
      <c r="K31" s="96">
        <f t="shared" ref="K31" si="3">IF(C31="A",J31-$D$19/5,IF(C31="W/H",J31,IF(C31="Flx",-$D$19/5,0)))</f>
        <v>0</v>
      </c>
      <c r="L31" s="195"/>
      <c r="M31" s="195"/>
      <c r="N31" s="195"/>
      <c r="O31" s="195"/>
    </row>
    <row r="32" spans="2:20" x14ac:dyDescent="0.25">
      <c r="B32" s="94">
        <v>45172</v>
      </c>
      <c r="C32" s="94" t="s">
        <v>27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6">
        <f t="shared" si="0"/>
        <v>0</v>
      </c>
      <c r="K32" s="96">
        <f t="shared" si="1"/>
        <v>0</v>
      </c>
      <c r="L32" s="195"/>
      <c r="M32" s="195"/>
      <c r="N32" s="195"/>
      <c r="O32" s="195"/>
    </row>
    <row r="33" spans="2:15" x14ac:dyDescent="0.25">
      <c r="B33" s="90">
        <v>45173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ref="J33" si="4">(E33-D33+G33-F33+I33-H33)*24</f>
        <v>7.4000000000000021</v>
      </c>
      <c r="K33" s="93">
        <f t="shared" ref="K33" si="5">IF(C33="A",J33-$D$19/5,IF(C33="W/H",J33,IF(C33="Flx",-$D$19/5,0)))</f>
        <v>1.7763568394002505E-15</v>
      </c>
      <c r="L33" s="177"/>
      <c r="M33" s="177"/>
      <c r="N33" s="177"/>
      <c r="O33" s="177"/>
    </row>
    <row r="34" spans="2:15" x14ac:dyDescent="0.25">
      <c r="B34" s="90">
        <v>45174</v>
      </c>
      <c r="C34" s="90" t="s">
        <v>18</v>
      </c>
      <c r="D34" s="92">
        <v>0.33333333333333331</v>
      </c>
      <c r="E34" s="92">
        <v>0.64166666666666672</v>
      </c>
      <c r="F34" s="92">
        <v>0</v>
      </c>
      <c r="G34" s="92">
        <v>0</v>
      </c>
      <c r="H34" s="92">
        <v>0</v>
      </c>
      <c r="I34" s="92">
        <v>0</v>
      </c>
      <c r="J34" s="93">
        <f t="shared" si="0"/>
        <v>7.4000000000000021</v>
      </c>
      <c r="K34" s="93">
        <f t="shared" si="1"/>
        <v>1.7763568394002505E-15</v>
      </c>
      <c r="L34" s="177"/>
      <c r="M34" s="177"/>
      <c r="N34" s="177"/>
      <c r="O34" s="177"/>
    </row>
    <row r="35" spans="2:15" x14ac:dyDescent="0.25">
      <c r="B35" s="90">
        <v>45175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0"/>
        <v>7.4000000000000021</v>
      </c>
      <c r="K35" s="93">
        <f t="shared" si="1"/>
        <v>1.7763568394002505E-15</v>
      </c>
      <c r="L35" s="177"/>
      <c r="M35" s="177"/>
      <c r="N35" s="177"/>
      <c r="O35" s="177"/>
    </row>
    <row r="36" spans="2:15" x14ac:dyDescent="0.25">
      <c r="B36" s="90">
        <v>45176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</row>
    <row r="37" spans="2:15" x14ac:dyDescent="0.25">
      <c r="B37" s="90">
        <v>45177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</row>
    <row r="38" spans="2:15" x14ac:dyDescent="0.25">
      <c r="B38" s="94">
        <v>45178</v>
      </c>
      <c r="C38" s="94" t="s">
        <v>27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6">
        <f t="shared" ref="J38" si="6">(E38-D38+G38-F38+I38-H38)*24</f>
        <v>0</v>
      </c>
      <c r="K38" s="96">
        <f t="shared" ref="K38" si="7">IF(C38="A",J38-$D$19/5,IF(C38="W/H",J38,IF(C38="Flx",-$D$19/5,0)))</f>
        <v>0</v>
      </c>
      <c r="L38" s="195"/>
      <c r="M38" s="195"/>
      <c r="N38" s="195"/>
      <c r="O38" s="195"/>
    </row>
    <row r="39" spans="2:15" x14ac:dyDescent="0.25">
      <c r="B39" s="94">
        <v>45179</v>
      </c>
      <c r="C39" s="94" t="s">
        <v>27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f t="shared" si="0"/>
        <v>0</v>
      </c>
      <c r="K39" s="96">
        <f t="shared" si="1"/>
        <v>0</v>
      </c>
      <c r="L39" s="195"/>
      <c r="M39" s="195"/>
      <c r="N39" s="195"/>
      <c r="O39" s="195"/>
    </row>
    <row r="40" spans="2:15" x14ac:dyDescent="0.25">
      <c r="B40" s="90">
        <v>45180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ref="J40" si="8">(E40-D40+G40-F40+I40-H40)*24</f>
        <v>7.4000000000000021</v>
      </c>
      <c r="K40" s="93">
        <f t="shared" ref="K40" si="9">IF(C40="A",J40-$D$19/5,IF(C40="W/H",J40,IF(C40="Flx",-$D$19/5,0)))</f>
        <v>1.7763568394002505E-15</v>
      </c>
      <c r="L40" s="177"/>
      <c r="M40" s="177"/>
      <c r="N40" s="177"/>
      <c r="O40" s="177"/>
    </row>
    <row r="41" spans="2:15" x14ac:dyDescent="0.25">
      <c r="B41" s="90">
        <v>45181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si="0"/>
        <v>7.4000000000000021</v>
      </c>
      <c r="K41" s="93">
        <f t="shared" si="1"/>
        <v>1.7763568394002505E-15</v>
      </c>
      <c r="L41" s="177"/>
      <c r="M41" s="177"/>
      <c r="N41" s="177"/>
      <c r="O41" s="177"/>
    </row>
    <row r="42" spans="2:15" x14ac:dyDescent="0.25">
      <c r="B42" s="90">
        <v>45182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0"/>
        <v>7.4000000000000021</v>
      </c>
      <c r="K42" s="93">
        <f t="shared" si="1"/>
        <v>1.7763568394002505E-15</v>
      </c>
      <c r="L42" s="177"/>
      <c r="M42" s="177"/>
      <c r="N42" s="177"/>
      <c r="O42" s="177"/>
    </row>
    <row r="43" spans="2:15" x14ac:dyDescent="0.25">
      <c r="B43" s="90">
        <v>45183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5" x14ac:dyDescent="0.25">
      <c r="B44" s="90">
        <v>45184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5" x14ac:dyDescent="0.25">
      <c r="B45" s="94">
        <v>45185</v>
      </c>
      <c r="C45" s="94" t="s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6">
        <f t="shared" ref="J45" si="10">(E45-D45+G45-F45+I45-H45)*24</f>
        <v>0</v>
      </c>
      <c r="K45" s="96">
        <f t="shared" ref="K45" si="11">IF(C45="A",J45-$D$19/5,IF(C45="W/H",J45,IF(C45="Flx",-$D$19/5,0)))</f>
        <v>0</v>
      </c>
      <c r="L45" s="195"/>
      <c r="M45" s="195"/>
      <c r="N45" s="195"/>
      <c r="O45" s="195"/>
    </row>
    <row r="46" spans="2:15" x14ac:dyDescent="0.25">
      <c r="B46" s="94">
        <v>45186</v>
      </c>
      <c r="C46" s="94" t="s">
        <v>27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6">
        <f t="shared" si="0"/>
        <v>0</v>
      </c>
      <c r="K46" s="96">
        <f t="shared" si="1"/>
        <v>0</v>
      </c>
      <c r="L46" s="195"/>
      <c r="M46" s="195"/>
      <c r="N46" s="195"/>
      <c r="O46" s="195"/>
    </row>
    <row r="47" spans="2:15" x14ac:dyDescent="0.25">
      <c r="B47" s="90">
        <v>45187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ref="J47" si="12">(E47-D47+G47-F47+I47-H47)*24</f>
        <v>7.4000000000000021</v>
      </c>
      <c r="K47" s="93">
        <f t="shared" ref="K47" si="13">IF(C47="A",J47-$D$19/5,IF(C47="W/H",J47,IF(C47="Flx",-$D$19/5,0)))</f>
        <v>1.7763568394002505E-15</v>
      </c>
      <c r="L47" s="177"/>
      <c r="M47" s="177"/>
      <c r="N47" s="177"/>
      <c r="O47" s="177"/>
    </row>
    <row r="48" spans="2:15" x14ac:dyDescent="0.25">
      <c r="B48" s="90">
        <v>45188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si="0"/>
        <v>7.4000000000000021</v>
      </c>
      <c r="K48" s="93">
        <f t="shared" si="1"/>
        <v>1.7763568394002505E-15</v>
      </c>
      <c r="L48" s="177"/>
      <c r="M48" s="177"/>
      <c r="N48" s="177"/>
      <c r="O48" s="177"/>
    </row>
    <row r="49" spans="2:15" x14ac:dyDescent="0.25">
      <c r="B49" s="90">
        <v>45189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0"/>
        <v>7.4000000000000021</v>
      </c>
      <c r="K49" s="93">
        <f t="shared" si="1"/>
        <v>1.7763568394002505E-15</v>
      </c>
      <c r="L49" s="177"/>
      <c r="M49" s="177"/>
      <c r="N49" s="177"/>
      <c r="O49" s="177"/>
    </row>
    <row r="50" spans="2:15" x14ac:dyDescent="0.25">
      <c r="B50" s="90">
        <v>45190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45191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4">
        <v>45192</v>
      </c>
      <c r="C52" s="94" t="s">
        <v>27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6">
        <f t="shared" ref="J52" si="14">(E52-D52+G52-F52+I52-H52)*24</f>
        <v>0</v>
      </c>
      <c r="K52" s="96">
        <f t="shared" ref="K52" si="15">IF(C52="A",J52-$D$19/5,IF(C52="W/H",J52,IF(C52="Flx",-$D$19/5,0)))</f>
        <v>0</v>
      </c>
      <c r="L52" s="195"/>
      <c r="M52" s="195"/>
      <c r="N52" s="195"/>
      <c r="O52" s="195"/>
    </row>
    <row r="53" spans="2:15" x14ac:dyDescent="0.25">
      <c r="B53" s="94">
        <v>45193</v>
      </c>
      <c r="C53" s="94" t="s">
        <v>27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6">
        <f t="shared" si="0"/>
        <v>0</v>
      </c>
      <c r="K53" s="96">
        <f t="shared" si="1"/>
        <v>0</v>
      </c>
      <c r="L53" s="195"/>
      <c r="M53" s="195"/>
      <c r="N53" s="195"/>
      <c r="O53" s="195"/>
    </row>
    <row r="54" spans="2:15" x14ac:dyDescent="0.25">
      <c r="B54" s="90">
        <v>45194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ref="J54" si="16">(E54-D54+G54-F54+I54-H54)*24</f>
        <v>7.4000000000000021</v>
      </c>
      <c r="K54" s="93">
        <f t="shared" ref="K54" si="17">IF(C54="A",J54-$D$19/5,IF(C54="W/H",J54,IF(C54="Flx",-$D$19/5,0)))</f>
        <v>1.7763568394002505E-15</v>
      </c>
      <c r="L54" s="177"/>
      <c r="M54" s="177"/>
      <c r="N54" s="177"/>
      <c r="O54" s="177"/>
    </row>
    <row r="55" spans="2:15" x14ac:dyDescent="0.25">
      <c r="B55" s="90">
        <v>45195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si="0"/>
        <v>7.4000000000000021</v>
      </c>
      <c r="K55" s="93">
        <f t="shared" si="1"/>
        <v>1.7763568394002505E-15</v>
      </c>
      <c r="L55" s="177"/>
      <c r="M55" s="177"/>
      <c r="N55" s="177"/>
      <c r="O55" s="177"/>
    </row>
    <row r="56" spans="2:15" x14ac:dyDescent="0.25">
      <c r="B56" s="90">
        <v>45196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0"/>
        <v>7.4000000000000021</v>
      </c>
      <c r="K56" s="93">
        <f t="shared" si="1"/>
        <v>1.7763568394002505E-15</v>
      </c>
      <c r="L56" s="177"/>
      <c r="M56" s="177"/>
      <c r="N56" s="177"/>
      <c r="O56" s="177"/>
    </row>
    <row r="57" spans="2:15" x14ac:dyDescent="0.25">
      <c r="B57" s="90">
        <v>45197</v>
      </c>
      <c r="C57" s="16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88">
        <f t="shared" si="0"/>
        <v>7.4000000000000021</v>
      </c>
      <c r="K57" s="88">
        <f t="shared" si="1"/>
        <v>1.7763568394002505E-15</v>
      </c>
      <c r="L57" s="208"/>
      <c r="M57" s="209"/>
      <c r="N57" s="209"/>
      <c r="O57" s="210"/>
    </row>
    <row r="58" spans="2:15" x14ac:dyDescent="0.25">
      <c r="B58" s="90">
        <v>45198</v>
      </c>
      <c r="C58" s="16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88">
        <f t="shared" ref="J58:J59" si="18">(E58-D58+G58-F58+I58-H58)*24</f>
        <v>7.4000000000000021</v>
      </c>
      <c r="K58" s="88">
        <f t="shared" ref="K58:K59" si="19">IF(C58="A",J58-$D$19/5,IF(C58="W/H",J58,IF(C58="Flx",-$D$19/5,0)))</f>
        <v>1.7763568394002505E-15</v>
      </c>
      <c r="L58" s="202"/>
      <c r="M58" s="203"/>
      <c r="N58" s="203"/>
      <c r="O58" s="204"/>
    </row>
    <row r="59" spans="2:15" x14ac:dyDescent="0.25">
      <c r="B59" s="94">
        <v>45199</v>
      </c>
      <c r="C59" s="94" t="s">
        <v>27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6">
        <f t="shared" si="18"/>
        <v>0</v>
      </c>
      <c r="K59" s="96">
        <f t="shared" si="19"/>
        <v>0</v>
      </c>
      <c r="L59" s="195"/>
      <c r="M59" s="195"/>
      <c r="N59" s="195"/>
      <c r="O59" s="195"/>
    </row>
    <row r="60" spans="2:15" hidden="1" x14ac:dyDescent="0.25">
      <c r="B60" s="8"/>
      <c r="C60" s="13"/>
      <c r="D60" s="14"/>
      <c r="E60" s="15"/>
      <c r="F60" s="14"/>
      <c r="G60" s="15"/>
      <c r="H60" s="14"/>
      <c r="I60" s="15"/>
      <c r="J60" s="11"/>
      <c r="K60" s="11"/>
      <c r="L60" s="226"/>
      <c r="M60" s="227"/>
      <c r="N60" s="227"/>
      <c r="O60" s="228"/>
    </row>
    <row r="61" spans="2:15" x14ac:dyDescent="0.25">
      <c r="B61" s="26"/>
      <c r="C61" s="26"/>
      <c r="D61" s="27"/>
      <c r="E61" s="28"/>
      <c r="F61" s="27"/>
      <c r="G61" s="28"/>
      <c r="H61" s="27"/>
      <c r="I61" s="28"/>
      <c r="J61" s="89">
        <f>SUM(J30:J60)</f>
        <v>155.40000000000009</v>
      </c>
      <c r="K61" s="89">
        <f>SUM(K30:K60)</f>
        <v>3.730349362740526E-14</v>
      </c>
      <c r="L61" s="174"/>
      <c r="M61" s="175"/>
      <c r="N61" s="175"/>
      <c r="O61" s="176"/>
    </row>
  </sheetData>
  <sheetProtection algorithmName="SHA-512" hashValue="U2GT2+5+Q/GtA56VNbzZQDLFYqSYhgE1jB0zPeJNdMMR2LEdY+SHg2y8XKb4wkyQntJNaBS9WbdYnkIltRoL8w==" saltValue="PWUXfV/OzcawBygt59jJKw==" spinCount="100000" sheet="1" selectLockedCells="1"/>
  <customSheetViews>
    <customSheetView guid="{7202B09F-BB5C-4D13-96F0-84FAAFE8D9B0}" showGridLines="0" hiddenRows="1" topLeftCell="A13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6:C16"/>
    <mergeCell ref="D16:G16"/>
    <mergeCell ref="I16:J16"/>
    <mergeCell ref="B11:L12"/>
    <mergeCell ref="M11:O12"/>
    <mergeCell ref="B14:G15"/>
    <mergeCell ref="I14:K15"/>
    <mergeCell ref="O14:O15"/>
    <mergeCell ref="M14:N15"/>
    <mergeCell ref="B17:C17"/>
    <mergeCell ref="D17:G17"/>
    <mergeCell ref="I17:J17"/>
    <mergeCell ref="B18:C18"/>
    <mergeCell ref="D18:G18"/>
    <mergeCell ref="I18:J18"/>
    <mergeCell ref="B28:B29"/>
    <mergeCell ref="C28:C29"/>
    <mergeCell ref="D28:E28"/>
    <mergeCell ref="F28:G28"/>
    <mergeCell ref="B19:C19"/>
    <mergeCell ref="D19:G19"/>
    <mergeCell ref="B22:C23"/>
    <mergeCell ref="D22:E23"/>
    <mergeCell ref="F22:G23"/>
    <mergeCell ref="D24:E24"/>
    <mergeCell ref="F24:G24"/>
    <mergeCell ref="B26:C26"/>
    <mergeCell ref="D26:E26"/>
    <mergeCell ref="F26:G26"/>
    <mergeCell ref="B24:C24"/>
    <mergeCell ref="B25:C25"/>
    <mergeCell ref="L36:O36"/>
    <mergeCell ref="H28:I28"/>
    <mergeCell ref="J28:J29"/>
    <mergeCell ref="K28:K29"/>
    <mergeCell ref="L28:O29"/>
    <mergeCell ref="L30:O30"/>
    <mergeCell ref="L31:O31"/>
    <mergeCell ref="L32:O32"/>
    <mergeCell ref="L33:O33"/>
    <mergeCell ref="L34:O34"/>
    <mergeCell ref="L35:O35"/>
    <mergeCell ref="L48:O48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L61:O61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9:O59"/>
    <mergeCell ref="L60:O60"/>
    <mergeCell ref="L58:O58"/>
    <mergeCell ref="I27:J27"/>
    <mergeCell ref="I19:K20"/>
    <mergeCell ref="H22:I23"/>
    <mergeCell ref="J22:K23"/>
    <mergeCell ref="H24:I24"/>
    <mergeCell ref="H26:I26"/>
    <mergeCell ref="J26:K26"/>
    <mergeCell ref="J24:K24"/>
    <mergeCell ref="D25:E25"/>
    <mergeCell ref="F25:G25"/>
    <mergeCell ref="H25:I25"/>
    <mergeCell ref="J25:K25"/>
    <mergeCell ref="I21:J21"/>
  </mergeCells>
  <dataValidations count="3">
    <dataValidation type="list" allowBlank="1" showInputMessage="1" showErrorMessage="1" sqref="C60">
      <formula1>$M$16:$M$22</formula1>
    </dataValidation>
    <dataValidation type="time" allowBlank="1" showInputMessage="1" showErrorMessage="1" sqref="D30:E59 F30:I60">
      <formula1>0</formula1>
      <formula2>0.999305555555556</formula2>
    </dataValidation>
    <dataValidation type="list" allowBlank="1" showInputMessage="1" showErrorMessage="1" sqref="C30:C59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1.285156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83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22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9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September!D26</f>
        <v>10.000000000000336</v>
      </c>
      <c r="E24" s="163"/>
      <c r="F24" s="192">
        <f>September!F26</f>
        <v>22.04</v>
      </c>
      <c r="G24" s="166"/>
      <c r="H24" s="162">
        <f>September!H26</f>
        <v>5</v>
      </c>
      <c r="I24" s="163"/>
      <c r="J24" s="162">
        <f>September!J26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3.907985046680551E-14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10.000000000000375</v>
      </c>
      <c r="E26" s="161"/>
      <c r="F26" s="193">
        <f>F24+F25</f>
        <v>24.119999999999997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4">
        <v>45200</v>
      </c>
      <c r="C30" s="94" t="s">
        <v>27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6">
        <f t="shared" ref="J30:J60" si="0">(E30-D30+G30-F30+I30-H30)*24</f>
        <v>0</v>
      </c>
      <c r="K30" s="96">
        <f t="shared" ref="K30:K60" si="1">IF(C30="A",J30-$D$19/5,IF(C30="W/H",J30,IF(C30="Flx",-$D$19/5,0)))</f>
        <v>0</v>
      </c>
      <c r="L30" s="195"/>
      <c r="M30" s="195"/>
      <c r="N30" s="195"/>
      <c r="O30" s="195"/>
    </row>
    <row r="31" spans="2:20" x14ac:dyDescent="0.25">
      <c r="B31" s="90">
        <v>45201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ref="J31" si="2">(E31-D31+G31-F31+I31-H31)*24</f>
        <v>7.4000000000000021</v>
      </c>
      <c r="K31" s="93">
        <f t="shared" ref="K31" si="3">IF(C31="A",J31-$D$19/5,IF(C31="W/H",J31,IF(C31="Flx",-$D$19/5,0)))</f>
        <v>1.7763568394002505E-15</v>
      </c>
      <c r="L31" s="177"/>
      <c r="M31" s="177"/>
      <c r="N31" s="177"/>
      <c r="O31" s="177"/>
    </row>
    <row r="32" spans="2:20" x14ac:dyDescent="0.25">
      <c r="B32" s="90">
        <v>45202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0"/>
        <v>7.4000000000000021</v>
      </c>
      <c r="K32" s="93">
        <f t="shared" si="1"/>
        <v>1.7763568394002505E-15</v>
      </c>
      <c r="L32" s="177"/>
      <c r="M32" s="177"/>
      <c r="N32" s="177"/>
      <c r="O32" s="177"/>
    </row>
    <row r="33" spans="2:15" x14ac:dyDescent="0.25">
      <c r="B33" s="90">
        <v>45203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si="0"/>
        <v>7.4000000000000021</v>
      </c>
      <c r="K33" s="93">
        <f t="shared" si="1"/>
        <v>1.7763568394002505E-15</v>
      </c>
      <c r="L33" s="177"/>
      <c r="M33" s="177"/>
      <c r="N33" s="177"/>
      <c r="O33" s="177"/>
    </row>
    <row r="34" spans="2:15" x14ac:dyDescent="0.25">
      <c r="B34" s="90">
        <v>45204</v>
      </c>
      <c r="C34" s="90" t="s">
        <v>18</v>
      </c>
      <c r="D34" s="92">
        <v>0.33333333333333331</v>
      </c>
      <c r="E34" s="92">
        <v>0.64166666666666672</v>
      </c>
      <c r="F34" s="92">
        <v>0</v>
      </c>
      <c r="G34" s="92">
        <v>0</v>
      </c>
      <c r="H34" s="92">
        <v>0</v>
      </c>
      <c r="I34" s="92">
        <v>0</v>
      </c>
      <c r="J34" s="93">
        <f t="shared" si="0"/>
        <v>7.4000000000000021</v>
      </c>
      <c r="K34" s="93">
        <f t="shared" si="1"/>
        <v>1.7763568394002505E-15</v>
      </c>
      <c r="L34" s="177"/>
      <c r="M34" s="177"/>
      <c r="N34" s="177"/>
      <c r="O34" s="177"/>
    </row>
    <row r="35" spans="2:15" x14ac:dyDescent="0.25">
      <c r="B35" s="90">
        <v>45205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0"/>
        <v>7.4000000000000021</v>
      </c>
      <c r="K35" s="93">
        <f t="shared" si="1"/>
        <v>1.7763568394002505E-15</v>
      </c>
      <c r="L35" s="177"/>
      <c r="M35" s="177"/>
      <c r="N35" s="177"/>
      <c r="O35" s="177"/>
    </row>
    <row r="36" spans="2:15" x14ac:dyDescent="0.25">
      <c r="B36" s="94">
        <v>45206</v>
      </c>
      <c r="C36" s="94" t="s">
        <v>27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6">
        <f t="shared" ref="J36" si="4">(E36-D36+G36-F36+I36-H36)*24</f>
        <v>0</v>
      </c>
      <c r="K36" s="96">
        <f t="shared" ref="K36" si="5">IF(C36="A",J36-$D$19/5,IF(C36="W/H",J36,IF(C36="Flx",-$D$19/5,0)))</f>
        <v>0</v>
      </c>
      <c r="L36" s="105"/>
      <c r="M36" s="105"/>
      <c r="N36" s="105"/>
      <c r="O36" s="105"/>
    </row>
    <row r="37" spans="2:15" x14ac:dyDescent="0.25">
      <c r="B37" s="94">
        <v>45207</v>
      </c>
      <c r="C37" s="94" t="s">
        <v>27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6">
        <f t="shared" si="0"/>
        <v>0</v>
      </c>
      <c r="K37" s="96">
        <f t="shared" si="1"/>
        <v>0</v>
      </c>
      <c r="L37" s="105"/>
      <c r="M37" s="105"/>
      <c r="N37" s="105"/>
      <c r="O37" s="105"/>
    </row>
    <row r="38" spans="2:15" x14ac:dyDescent="0.25">
      <c r="B38" s="90">
        <v>45208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ref="J38" si="6">(E38-D38+G38-F38+I38-H38)*24</f>
        <v>7.4000000000000021</v>
      </c>
      <c r="K38" s="93">
        <f t="shared" ref="K38" si="7">IF(C38="A",J38-$D$19/5,IF(C38="W/H",J38,IF(C38="Flx",-$D$19/5,0)))</f>
        <v>1.7763568394002505E-15</v>
      </c>
      <c r="L38" s="177"/>
      <c r="M38" s="177"/>
      <c r="N38" s="177"/>
      <c r="O38" s="177"/>
    </row>
    <row r="39" spans="2:15" x14ac:dyDescent="0.25">
      <c r="B39" s="90">
        <v>45209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0"/>
        <v>7.4000000000000021</v>
      </c>
      <c r="K39" s="93">
        <f t="shared" si="1"/>
        <v>1.7763568394002505E-15</v>
      </c>
      <c r="L39" s="177"/>
      <c r="M39" s="177"/>
      <c r="N39" s="177"/>
      <c r="O39" s="177"/>
    </row>
    <row r="40" spans="2:15" x14ac:dyDescent="0.25">
      <c r="B40" s="90">
        <v>45210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si="0"/>
        <v>7.4000000000000021</v>
      </c>
      <c r="K40" s="93">
        <f t="shared" si="1"/>
        <v>1.7763568394002505E-15</v>
      </c>
      <c r="L40" s="177"/>
      <c r="M40" s="177"/>
      <c r="N40" s="177"/>
      <c r="O40" s="177"/>
    </row>
    <row r="41" spans="2:15" x14ac:dyDescent="0.25">
      <c r="B41" s="90">
        <v>45211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si="0"/>
        <v>7.4000000000000021</v>
      </c>
      <c r="K41" s="93">
        <f t="shared" si="1"/>
        <v>1.7763568394002505E-15</v>
      </c>
      <c r="L41" s="177"/>
      <c r="M41" s="177"/>
      <c r="N41" s="177"/>
      <c r="O41" s="177"/>
    </row>
    <row r="42" spans="2:15" x14ac:dyDescent="0.25">
      <c r="B42" s="90">
        <v>45212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0"/>
        <v>7.4000000000000021</v>
      </c>
      <c r="K42" s="93">
        <f t="shared" si="1"/>
        <v>1.7763568394002505E-15</v>
      </c>
      <c r="L42" s="177"/>
      <c r="M42" s="177"/>
      <c r="N42" s="177"/>
      <c r="O42" s="177"/>
    </row>
    <row r="43" spans="2:15" x14ac:dyDescent="0.25">
      <c r="B43" s="94">
        <v>45213</v>
      </c>
      <c r="C43" s="94" t="s">
        <v>27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6">
        <f t="shared" ref="J43" si="8">(E43-D43+G43-F43+I43-H43)*24</f>
        <v>0</v>
      </c>
      <c r="K43" s="96">
        <f t="shared" ref="K43" si="9">IF(C43="A",J43-$D$19/5,IF(C43="W/H",J43,IF(C43="Flx",-$D$19/5,0)))</f>
        <v>0</v>
      </c>
      <c r="L43" s="105"/>
      <c r="M43" s="105"/>
      <c r="N43" s="105"/>
      <c r="O43" s="105"/>
    </row>
    <row r="44" spans="2:15" x14ac:dyDescent="0.25">
      <c r="B44" s="94">
        <v>45214</v>
      </c>
      <c r="C44" s="94" t="s">
        <v>27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6">
        <f t="shared" si="0"/>
        <v>0</v>
      </c>
      <c r="K44" s="96">
        <f t="shared" si="1"/>
        <v>0</v>
      </c>
      <c r="L44" s="195"/>
      <c r="M44" s="195"/>
      <c r="N44" s="195"/>
      <c r="O44" s="195"/>
    </row>
    <row r="45" spans="2:15" x14ac:dyDescent="0.25">
      <c r="B45" s="90">
        <v>45215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ref="J45" si="10">(E45-D45+G45-F45+I45-H45)*24</f>
        <v>7.4000000000000021</v>
      </c>
      <c r="K45" s="93">
        <f t="shared" ref="K45" si="11">IF(C45="A",J45-$D$19/5,IF(C45="W/H",J45,IF(C45="Flx",-$D$19/5,0)))</f>
        <v>1.7763568394002505E-15</v>
      </c>
      <c r="L45" s="177"/>
      <c r="M45" s="177"/>
      <c r="N45" s="177"/>
      <c r="O45" s="177"/>
    </row>
    <row r="46" spans="2:15" x14ac:dyDescent="0.25">
      <c r="B46" s="90">
        <v>45216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0"/>
        <v>7.4000000000000021</v>
      </c>
      <c r="K46" s="93">
        <f t="shared" si="1"/>
        <v>1.7763568394002505E-15</v>
      </c>
      <c r="L46" s="177"/>
      <c r="M46" s="177"/>
      <c r="N46" s="177"/>
      <c r="O46" s="177"/>
    </row>
    <row r="47" spans="2:15" x14ac:dyDescent="0.25">
      <c r="B47" s="90">
        <v>45217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si="0"/>
        <v>7.4000000000000021</v>
      </c>
      <c r="K47" s="93">
        <f t="shared" si="1"/>
        <v>1.7763568394002505E-15</v>
      </c>
      <c r="L47" s="177"/>
      <c r="M47" s="177"/>
      <c r="N47" s="177"/>
      <c r="O47" s="177"/>
    </row>
    <row r="48" spans="2:15" x14ac:dyDescent="0.25">
      <c r="B48" s="90">
        <v>45218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si="0"/>
        <v>7.4000000000000021</v>
      </c>
      <c r="K48" s="93">
        <f t="shared" si="1"/>
        <v>1.7763568394002505E-15</v>
      </c>
      <c r="L48" s="177"/>
      <c r="M48" s="177"/>
      <c r="N48" s="177"/>
      <c r="O48" s="177"/>
    </row>
    <row r="49" spans="2:15" x14ac:dyDescent="0.25">
      <c r="B49" s="90">
        <v>45219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0"/>
        <v>7.4000000000000021</v>
      </c>
      <c r="K49" s="93">
        <f t="shared" si="1"/>
        <v>1.7763568394002505E-15</v>
      </c>
      <c r="L49" s="177"/>
      <c r="M49" s="177"/>
      <c r="N49" s="177"/>
      <c r="O49" s="177"/>
    </row>
    <row r="50" spans="2:15" x14ac:dyDescent="0.25">
      <c r="B50" s="94">
        <v>45220</v>
      </c>
      <c r="C50" s="94" t="s">
        <v>27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6">
        <f t="shared" ref="J50" si="12">(E50-D50+G50-F50+I50-H50)*24</f>
        <v>0</v>
      </c>
      <c r="K50" s="96">
        <f t="shared" ref="K50" si="13">IF(C50="A",J50-$D$19/5,IF(C50="W/H",J50,IF(C50="Flx",-$D$19/5,0)))</f>
        <v>0</v>
      </c>
      <c r="L50" s="105"/>
      <c r="M50" s="105"/>
      <c r="N50" s="105"/>
      <c r="O50" s="105"/>
    </row>
    <row r="51" spans="2:15" x14ac:dyDescent="0.25">
      <c r="B51" s="94">
        <v>45221</v>
      </c>
      <c r="C51" s="94" t="s">
        <v>27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6">
        <f t="shared" si="0"/>
        <v>0</v>
      </c>
      <c r="K51" s="96">
        <f t="shared" si="1"/>
        <v>0</v>
      </c>
      <c r="L51" s="195"/>
      <c r="M51" s="195"/>
      <c r="N51" s="195"/>
      <c r="O51" s="195"/>
    </row>
    <row r="52" spans="2:15" x14ac:dyDescent="0.25">
      <c r="B52" s="90">
        <v>45222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ref="J52" si="14">(E52-D52+G52-F52+I52-H52)*24</f>
        <v>7.4000000000000021</v>
      </c>
      <c r="K52" s="93">
        <f t="shared" ref="K52" si="15">IF(C52="A",J52-$D$19/5,IF(C52="W/H",J52,IF(C52="Flx",-$D$19/5,0)))</f>
        <v>1.7763568394002505E-15</v>
      </c>
      <c r="L52" s="177"/>
      <c r="M52" s="177"/>
      <c r="N52" s="177"/>
      <c r="O52" s="177"/>
    </row>
    <row r="53" spans="2:15" x14ac:dyDescent="0.25">
      <c r="B53" s="90">
        <v>45223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si="0"/>
        <v>7.4000000000000021</v>
      </c>
      <c r="K53" s="93">
        <f t="shared" si="1"/>
        <v>1.7763568394002505E-15</v>
      </c>
      <c r="L53" s="177"/>
      <c r="M53" s="177"/>
      <c r="N53" s="177"/>
      <c r="O53" s="177"/>
    </row>
    <row r="54" spans="2:15" x14ac:dyDescent="0.25">
      <c r="B54" s="90">
        <v>45224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si="0"/>
        <v>7.4000000000000021</v>
      </c>
      <c r="K54" s="93">
        <f t="shared" si="1"/>
        <v>1.7763568394002505E-15</v>
      </c>
      <c r="L54" s="177"/>
      <c r="M54" s="177"/>
      <c r="N54" s="177"/>
      <c r="O54" s="177"/>
    </row>
    <row r="55" spans="2:15" x14ac:dyDescent="0.25">
      <c r="B55" s="90">
        <v>45225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si="0"/>
        <v>7.4000000000000021</v>
      </c>
      <c r="K55" s="93">
        <f t="shared" si="1"/>
        <v>1.7763568394002505E-15</v>
      </c>
      <c r="L55" s="177"/>
      <c r="M55" s="177"/>
      <c r="N55" s="177"/>
      <c r="O55" s="177"/>
    </row>
    <row r="56" spans="2:15" x14ac:dyDescent="0.25">
      <c r="B56" s="90">
        <v>45226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0"/>
        <v>7.4000000000000021</v>
      </c>
      <c r="K56" s="93">
        <f t="shared" si="1"/>
        <v>1.7763568394002505E-15</v>
      </c>
      <c r="L56" s="177"/>
      <c r="M56" s="177"/>
      <c r="N56" s="177"/>
      <c r="O56" s="177"/>
    </row>
    <row r="57" spans="2:15" x14ac:dyDescent="0.25">
      <c r="B57" s="94">
        <v>45227</v>
      </c>
      <c r="C57" s="94" t="s">
        <v>27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6">
        <f t="shared" ref="J57" si="16">(E57-D57+G57-F57+I57-H57)*24</f>
        <v>0</v>
      </c>
      <c r="K57" s="96">
        <f t="shared" ref="K57" si="17">IF(C57="A",J57-$D$19/5,IF(C57="W/H",J57,IF(C57="Flx",-$D$19/5,0)))</f>
        <v>0</v>
      </c>
      <c r="L57" s="105"/>
      <c r="M57" s="105"/>
      <c r="N57" s="105"/>
      <c r="O57" s="105"/>
    </row>
    <row r="58" spans="2:15" x14ac:dyDescent="0.25">
      <c r="B58" s="94">
        <v>45228</v>
      </c>
      <c r="C58" s="94" t="s">
        <v>27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6">
        <f t="shared" si="0"/>
        <v>0</v>
      </c>
      <c r="K58" s="96">
        <f t="shared" si="1"/>
        <v>0</v>
      </c>
      <c r="L58" s="195"/>
      <c r="M58" s="195"/>
      <c r="N58" s="195"/>
      <c r="O58" s="195"/>
    </row>
    <row r="59" spans="2:15" x14ac:dyDescent="0.25">
      <c r="B59" s="90">
        <v>45229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ref="J59" si="18">(E59-D59+G59-F59+I59-H59)*24</f>
        <v>7.4000000000000021</v>
      </c>
      <c r="K59" s="93">
        <f t="shared" ref="K59" si="19">IF(C59="A",J59-$D$19/5,IF(C59="W/H",J59,IF(C59="Flx",-$D$19/5,0)))</f>
        <v>1.7763568394002505E-15</v>
      </c>
      <c r="L59" s="177"/>
      <c r="M59" s="177"/>
      <c r="N59" s="177"/>
      <c r="O59" s="177"/>
    </row>
    <row r="60" spans="2:15" x14ac:dyDescent="0.25">
      <c r="B60" s="90">
        <v>45230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si="0"/>
        <v>7.4000000000000021</v>
      </c>
      <c r="K60" s="93">
        <f t="shared" si="1"/>
        <v>1.7763568394002505E-15</v>
      </c>
      <c r="L60" s="177"/>
      <c r="M60" s="177"/>
      <c r="N60" s="177"/>
      <c r="O60" s="177"/>
    </row>
    <row r="61" spans="2:15" x14ac:dyDescent="0.25">
      <c r="B61" s="26"/>
      <c r="C61" s="26"/>
      <c r="D61" s="27"/>
      <c r="E61" s="28"/>
      <c r="F61" s="27"/>
      <c r="G61" s="28"/>
      <c r="H61" s="27"/>
      <c r="I61" s="28"/>
      <c r="J61" s="89">
        <f>SUM(J30:J60)</f>
        <v>162.8000000000001</v>
      </c>
      <c r="K61" s="89">
        <f>SUM(K30:K60)</f>
        <v>3.907985046680551E-14</v>
      </c>
      <c r="L61" s="174"/>
      <c r="M61" s="175"/>
      <c r="N61" s="175"/>
      <c r="O61" s="176"/>
    </row>
  </sheetData>
  <sheetProtection algorithmName="SHA-512" hashValue="YeIMVUAeDyQxd5UnQQu/8NtG56QbW0aGQeXmSaLjKXQoNG0hCn6egj1jvRnfBekYD5slZtS/X2XEsN1bE0aemg==" saltValue="nMMnqfTw87iL2yGJ3ULTZg==" spinCount="100000" sheet="1" selectLockedCells="1"/>
  <customSheetViews>
    <customSheetView guid="{7202B09F-BB5C-4D13-96F0-84FAAFE8D9B0}" showGridLines="0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75">
    <mergeCell ref="B11:L12"/>
    <mergeCell ref="M11:O12"/>
    <mergeCell ref="O14:O15"/>
    <mergeCell ref="M14:N15"/>
    <mergeCell ref="B18:C18"/>
    <mergeCell ref="D18:G18"/>
    <mergeCell ref="I18:J18"/>
    <mergeCell ref="B16:C16"/>
    <mergeCell ref="D16:G16"/>
    <mergeCell ref="I16:J16"/>
    <mergeCell ref="B14:G15"/>
    <mergeCell ref="I14:K15"/>
    <mergeCell ref="B17:C17"/>
    <mergeCell ref="D17:G17"/>
    <mergeCell ref="I17:J17"/>
    <mergeCell ref="L45:O45"/>
    <mergeCell ref="L35:O35"/>
    <mergeCell ref="L38:O38"/>
    <mergeCell ref="L39:O39"/>
    <mergeCell ref="L44:O44"/>
    <mergeCell ref="L42:O42"/>
    <mergeCell ref="L40:O40"/>
    <mergeCell ref="L41:O41"/>
    <mergeCell ref="L61:O61"/>
    <mergeCell ref="L51:O51"/>
    <mergeCell ref="L52:O52"/>
    <mergeCell ref="L53:O53"/>
    <mergeCell ref="L58:O58"/>
    <mergeCell ref="L56:O56"/>
    <mergeCell ref="L60:O60"/>
    <mergeCell ref="B24:C24"/>
    <mergeCell ref="L47:O47"/>
    <mergeCell ref="L48:O48"/>
    <mergeCell ref="L49:O49"/>
    <mergeCell ref="L59:O59"/>
    <mergeCell ref="D28:E28"/>
    <mergeCell ref="F28:G28"/>
    <mergeCell ref="L54:O54"/>
    <mergeCell ref="L55:O55"/>
    <mergeCell ref="L46:O46"/>
    <mergeCell ref="H28:I28"/>
    <mergeCell ref="J28:J29"/>
    <mergeCell ref="K28:K29"/>
    <mergeCell ref="L28:O29"/>
    <mergeCell ref="L30:O30"/>
    <mergeCell ref="L31:O31"/>
    <mergeCell ref="I19:K20"/>
    <mergeCell ref="B22:C23"/>
    <mergeCell ref="D22:E23"/>
    <mergeCell ref="F22:G23"/>
    <mergeCell ref="H22:I23"/>
    <mergeCell ref="J22:K23"/>
    <mergeCell ref="I21:J21"/>
    <mergeCell ref="B19:C19"/>
    <mergeCell ref="D19:G19"/>
    <mergeCell ref="D24:E24"/>
    <mergeCell ref="F24:G24"/>
    <mergeCell ref="H24:I24"/>
    <mergeCell ref="J24:K24"/>
    <mergeCell ref="H25:I25"/>
    <mergeCell ref="J25:K25"/>
    <mergeCell ref="F25:G25"/>
    <mergeCell ref="B28:B29"/>
    <mergeCell ref="C28:C29"/>
    <mergeCell ref="B25:C25"/>
    <mergeCell ref="D25:E25"/>
    <mergeCell ref="L34:O34"/>
    <mergeCell ref="L33:O33"/>
    <mergeCell ref="I27:J27"/>
    <mergeCell ref="B26:C26"/>
    <mergeCell ref="D26:E26"/>
    <mergeCell ref="F26:G26"/>
    <mergeCell ref="H26:I26"/>
    <mergeCell ref="J26:K26"/>
    <mergeCell ref="L32:O32"/>
  </mergeCells>
  <dataValidations count="2">
    <dataValidation type="time" allowBlank="1" showInputMessage="1" showErrorMessage="1" sqref="D30:I60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4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1.285156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85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22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8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Oktober!D26</f>
        <v>10.000000000000375</v>
      </c>
      <c r="E24" s="163"/>
      <c r="F24" s="192">
        <f>Oktober!F26</f>
        <v>24.119999999999997</v>
      </c>
      <c r="G24" s="166"/>
      <c r="H24" s="162">
        <f>Oktober!H26</f>
        <v>5</v>
      </c>
      <c r="I24" s="163"/>
      <c r="J24" s="162">
        <f>Oktober!J26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3.907985046680551E-14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10.000000000000414</v>
      </c>
      <c r="E26" s="161"/>
      <c r="F26" s="193">
        <f>F24+F25</f>
        <v>26.199999999999996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0">
        <v>45231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7" si="0">(E30-D30+G30-F30+I30-H30)*24</f>
        <v>7.4000000000000021</v>
      </c>
      <c r="K30" s="93">
        <f t="shared" ref="K30:K57" si="1">IF(C30="A",J30-$D$19/5,IF(C30="W/H",J30,IF(C30="Flx",-$D$19/5,0)))</f>
        <v>1.7763568394002505E-15</v>
      </c>
      <c r="L30" s="177"/>
      <c r="M30" s="177"/>
      <c r="N30" s="177"/>
      <c r="O30" s="177"/>
    </row>
    <row r="31" spans="2:20" x14ac:dyDescent="0.25">
      <c r="B31" s="90">
        <v>45232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si="0"/>
        <v>7.4000000000000021</v>
      </c>
      <c r="K31" s="93">
        <f t="shared" si="1"/>
        <v>1.7763568394002505E-15</v>
      </c>
      <c r="L31" s="177"/>
      <c r="M31" s="177"/>
      <c r="N31" s="177"/>
      <c r="O31" s="177"/>
    </row>
    <row r="32" spans="2:20" x14ac:dyDescent="0.25">
      <c r="B32" s="90">
        <v>45233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0"/>
        <v>7.4000000000000021</v>
      </c>
      <c r="K32" s="93">
        <f t="shared" si="1"/>
        <v>1.7763568394002505E-15</v>
      </c>
      <c r="L32" s="177"/>
      <c r="M32" s="177"/>
      <c r="N32" s="177"/>
      <c r="O32" s="177"/>
    </row>
    <row r="33" spans="2:15" x14ac:dyDescent="0.25">
      <c r="B33" s="94">
        <v>45234</v>
      </c>
      <c r="C33" s="94" t="s">
        <v>27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6">
        <f t="shared" ref="J33" si="2">(E33-D33+G33-F33+I33-H33)*24</f>
        <v>0</v>
      </c>
      <c r="K33" s="96">
        <f t="shared" ref="K33" si="3">IF(C33="A",J33-$D$19/5,IF(C33="W/H",J33,IF(C33="Flx",-$D$19/5,0)))</f>
        <v>0</v>
      </c>
      <c r="L33" s="195"/>
      <c r="M33" s="195"/>
      <c r="N33" s="195"/>
      <c r="O33" s="195"/>
    </row>
    <row r="34" spans="2:15" x14ac:dyDescent="0.25">
      <c r="B34" s="94">
        <v>45235</v>
      </c>
      <c r="C34" s="94" t="s">
        <v>27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6">
        <f t="shared" si="0"/>
        <v>0</v>
      </c>
      <c r="K34" s="96">
        <f t="shared" si="1"/>
        <v>0</v>
      </c>
      <c r="L34" s="195"/>
      <c r="M34" s="195"/>
      <c r="N34" s="195"/>
      <c r="O34" s="195"/>
    </row>
    <row r="35" spans="2:15" x14ac:dyDescent="0.25">
      <c r="B35" s="90">
        <v>45236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ref="J35" si="4">(E35-D35+G35-F35+I35-H35)*24</f>
        <v>7.4000000000000021</v>
      </c>
      <c r="K35" s="93">
        <f t="shared" ref="K35" si="5">IF(C35="A",J35-$D$19/5,IF(C35="W/H",J35,IF(C35="Flx",-$D$19/5,0)))</f>
        <v>1.7763568394002505E-15</v>
      </c>
      <c r="L35" s="177"/>
      <c r="M35" s="177"/>
      <c r="N35" s="177"/>
      <c r="O35" s="177"/>
    </row>
    <row r="36" spans="2:15" x14ac:dyDescent="0.25">
      <c r="B36" s="90">
        <v>45237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</row>
    <row r="37" spans="2:15" x14ac:dyDescent="0.25">
      <c r="B37" s="90">
        <v>45238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</row>
    <row r="38" spans="2:15" x14ac:dyDescent="0.25">
      <c r="B38" s="90">
        <v>45239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0"/>
        <v>7.4000000000000021</v>
      </c>
      <c r="K38" s="93">
        <f t="shared" si="1"/>
        <v>1.7763568394002505E-15</v>
      </c>
      <c r="L38" s="177"/>
      <c r="M38" s="177"/>
      <c r="N38" s="177"/>
      <c r="O38" s="177"/>
    </row>
    <row r="39" spans="2:15" x14ac:dyDescent="0.25">
      <c r="B39" s="90">
        <v>45240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0"/>
        <v>7.4000000000000021</v>
      </c>
      <c r="K39" s="93">
        <f t="shared" si="1"/>
        <v>1.7763568394002505E-15</v>
      </c>
      <c r="L39" s="177"/>
      <c r="M39" s="177"/>
      <c r="N39" s="177"/>
      <c r="O39" s="177"/>
    </row>
    <row r="40" spans="2:15" x14ac:dyDescent="0.25">
      <c r="B40" s="94">
        <v>45241</v>
      </c>
      <c r="C40" s="94" t="s">
        <v>27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6">
        <f t="shared" ref="J40" si="6">(E40-D40+G40-F40+I40-H40)*24</f>
        <v>0</v>
      </c>
      <c r="K40" s="96">
        <f t="shared" ref="K40" si="7">IF(C40="A",J40-$D$19/5,IF(C40="W/H",J40,IF(C40="Flx",-$D$19/5,0)))</f>
        <v>0</v>
      </c>
      <c r="L40" s="195"/>
      <c r="M40" s="195"/>
      <c r="N40" s="195"/>
      <c r="O40" s="195"/>
    </row>
    <row r="41" spans="2:15" x14ac:dyDescent="0.25">
      <c r="B41" s="94">
        <v>45242</v>
      </c>
      <c r="C41" s="94" t="s">
        <v>27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>
        <f t="shared" si="0"/>
        <v>0</v>
      </c>
      <c r="K41" s="96">
        <f t="shared" si="1"/>
        <v>0</v>
      </c>
      <c r="L41" s="195"/>
      <c r="M41" s="195"/>
      <c r="N41" s="195"/>
      <c r="O41" s="195"/>
    </row>
    <row r="42" spans="2:15" x14ac:dyDescent="0.25">
      <c r="B42" s="90">
        <v>45243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ref="J42" si="8">(E42-D42+G42-F42+I42-H42)*24</f>
        <v>7.4000000000000021</v>
      </c>
      <c r="K42" s="93">
        <f t="shared" ref="K42" si="9">IF(C42="A",J42-$D$19/5,IF(C42="W/H",J42,IF(C42="Flx",-$D$19/5,0)))</f>
        <v>1.7763568394002505E-15</v>
      </c>
      <c r="L42" s="177"/>
      <c r="M42" s="177"/>
      <c r="N42" s="177"/>
      <c r="O42" s="177"/>
    </row>
    <row r="43" spans="2:15" x14ac:dyDescent="0.25">
      <c r="B43" s="90">
        <v>45244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5" x14ac:dyDescent="0.25">
      <c r="B44" s="90">
        <v>45245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5" x14ac:dyDescent="0.25">
      <c r="B45" s="90">
        <v>45246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0"/>
        <v>7.4000000000000021</v>
      </c>
      <c r="K45" s="93">
        <f t="shared" si="1"/>
        <v>1.7763568394002505E-15</v>
      </c>
      <c r="L45" s="177"/>
      <c r="M45" s="177"/>
      <c r="N45" s="177"/>
      <c r="O45" s="177"/>
    </row>
    <row r="46" spans="2:15" x14ac:dyDescent="0.25">
      <c r="B46" s="90">
        <v>45247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0"/>
        <v>7.4000000000000021</v>
      </c>
      <c r="K46" s="93">
        <f t="shared" si="1"/>
        <v>1.7763568394002505E-15</v>
      </c>
      <c r="L46" s="177"/>
      <c r="M46" s="177"/>
      <c r="N46" s="177"/>
      <c r="O46" s="177"/>
    </row>
    <row r="47" spans="2:15" x14ac:dyDescent="0.25">
      <c r="B47" s="94">
        <v>45248</v>
      </c>
      <c r="C47" s="94" t="s">
        <v>27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6">
        <f t="shared" ref="J47" si="10">(E47-D47+G47-F47+I47-H47)*24</f>
        <v>0</v>
      </c>
      <c r="K47" s="96">
        <f t="shared" ref="K47" si="11">IF(C47="A",J47-$D$19/5,IF(C47="W/H",J47,IF(C47="Flx",-$D$19/5,0)))</f>
        <v>0</v>
      </c>
      <c r="L47" s="195"/>
      <c r="M47" s="195"/>
      <c r="N47" s="195"/>
      <c r="O47" s="195"/>
    </row>
    <row r="48" spans="2:15" x14ac:dyDescent="0.25">
      <c r="B48" s="94">
        <v>45249</v>
      </c>
      <c r="C48" s="94" t="s">
        <v>27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6">
        <f t="shared" si="0"/>
        <v>0</v>
      </c>
      <c r="K48" s="96">
        <f t="shared" si="1"/>
        <v>0</v>
      </c>
      <c r="L48" s="195"/>
      <c r="M48" s="195"/>
      <c r="N48" s="195"/>
      <c r="O48" s="195"/>
    </row>
    <row r="49" spans="2:15" x14ac:dyDescent="0.25">
      <c r="B49" s="90">
        <v>45250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ref="J49" si="12">(E49-D49+G49-F49+I49-H49)*24</f>
        <v>7.4000000000000021</v>
      </c>
      <c r="K49" s="93">
        <f t="shared" ref="K49" si="13">IF(C49="A",J49-$D$19/5,IF(C49="W/H",J49,IF(C49="Flx",-$D$19/5,0)))</f>
        <v>1.7763568394002505E-15</v>
      </c>
      <c r="L49" s="177"/>
      <c r="M49" s="177"/>
      <c r="N49" s="177"/>
      <c r="O49" s="177"/>
    </row>
    <row r="50" spans="2:15" x14ac:dyDescent="0.25">
      <c r="B50" s="90">
        <v>45251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45252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0">
        <v>45253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0"/>
        <v>7.4000000000000021</v>
      </c>
      <c r="K52" s="93">
        <f t="shared" si="1"/>
        <v>1.7763568394002505E-15</v>
      </c>
      <c r="L52" s="177"/>
      <c r="M52" s="177"/>
      <c r="N52" s="177"/>
      <c r="O52" s="177"/>
    </row>
    <row r="53" spans="2:15" x14ac:dyDescent="0.25">
      <c r="B53" s="90">
        <v>45254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si="0"/>
        <v>7.4000000000000021</v>
      </c>
      <c r="K53" s="93">
        <f t="shared" si="1"/>
        <v>1.7763568394002505E-15</v>
      </c>
      <c r="L53" s="177"/>
      <c r="M53" s="177"/>
      <c r="N53" s="177"/>
      <c r="O53" s="177"/>
    </row>
    <row r="54" spans="2:15" x14ac:dyDescent="0.25">
      <c r="B54" s="94">
        <v>45255</v>
      </c>
      <c r="C54" s="94" t="s">
        <v>27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6">
        <f t="shared" ref="J54" si="14">(E54-D54+G54-F54+I54-H54)*24</f>
        <v>0</v>
      </c>
      <c r="K54" s="96">
        <f t="shared" ref="K54" si="15">IF(C54="A",J54-$D$19/5,IF(C54="W/H",J54,IF(C54="Flx",-$D$19/5,0)))</f>
        <v>0</v>
      </c>
      <c r="L54" s="195"/>
      <c r="M54" s="195"/>
      <c r="N54" s="195"/>
      <c r="O54" s="195"/>
    </row>
    <row r="55" spans="2:15" x14ac:dyDescent="0.25">
      <c r="B55" s="94">
        <v>45256</v>
      </c>
      <c r="C55" s="94" t="s">
        <v>27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6">
        <f t="shared" si="0"/>
        <v>0</v>
      </c>
      <c r="K55" s="96">
        <f t="shared" si="1"/>
        <v>0</v>
      </c>
      <c r="L55" s="195"/>
      <c r="M55" s="195"/>
      <c r="N55" s="195"/>
      <c r="O55" s="195"/>
    </row>
    <row r="56" spans="2:15" x14ac:dyDescent="0.25">
      <c r="B56" s="90">
        <v>45257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ref="J56" si="16">(E56-D56+G56-F56+I56-H56)*24</f>
        <v>7.4000000000000021</v>
      </c>
      <c r="K56" s="93">
        <f t="shared" ref="K56" si="17">IF(C56="A",J56-$D$19/5,IF(C56="W/H",J56,IF(C56="Flx",-$D$19/5,0)))</f>
        <v>1.7763568394002505E-15</v>
      </c>
      <c r="L56" s="177"/>
      <c r="M56" s="177"/>
      <c r="N56" s="177"/>
      <c r="O56" s="177"/>
    </row>
    <row r="57" spans="2:15" x14ac:dyDescent="0.25">
      <c r="B57" s="90">
        <v>45258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si="0"/>
        <v>7.4000000000000021</v>
      </c>
      <c r="K57" s="93">
        <f t="shared" si="1"/>
        <v>1.7763568394002505E-15</v>
      </c>
      <c r="L57" s="177"/>
      <c r="M57" s="177"/>
      <c r="N57" s="177"/>
      <c r="O57" s="177"/>
    </row>
    <row r="58" spans="2:15" x14ac:dyDescent="0.25">
      <c r="B58" s="90">
        <v>45259</v>
      </c>
      <c r="C58" s="90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93">
        <f t="shared" ref="J58:J59" si="18">(E58-D58+G58-F58+I58-H58)*24</f>
        <v>7.4000000000000021</v>
      </c>
      <c r="K58" s="93">
        <f t="shared" ref="K58:K59" si="19">IF(C58="A",J58-$D$19/5,IF(C58="W/H",J58,IF(C58="Flx",-$D$19/5,0)))</f>
        <v>1.7763568394002505E-15</v>
      </c>
      <c r="L58" s="177"/>
      <c r="M58" s="177"/>
      <c r="N58" s="177"/>
      <c r="O58" s="177"/>
    </row>
    <row r="59" spans="2:15" x14ac:dyDescent="0.25">
      <c r="B59" s="90">
        <v>45260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si="18"/>
        <v>7.4000000000000021</v>
      </c>
      <c r="K59" s="93">
        <f t="shared" si="19"/>
        <v>1.7763568394002505E-15</v>
      </c>
      <c r="L59" s="177"/>
      <c r="M59" s="177"/>
      <c r="N59" s="177"/>
      <c r="O59" s="177"/>
    </row>
    <row r="60" spans="2:15" hidden="1" x14ac:dyDescent="0.25">
      <c r="B60" s="9"/>
      <c r="C60" s="16"/>
      <c r="D60" s="17"/>
      <c r="E60" s="18"/>
      <c r="F60" s="17"/>
      <c r="G60" s="18"/>
      <c r="H60" s="17"/>
      <c r="I60" s="18"/>
      <c r="J60" s="12"/>
      <c r="K60" s="12"/>
      <c r="L60" s="208"/>
      <c r="M60" s="209"/>
      <c r="N60" s="209"/>
      <c r="O60" s="210"/>
    </row>
    <row r="61" spans="2:15" x14ac:dyDescent="0.25">
      <c r="B61" s="26"/>
      <c r="C61" s="26"/>
      <c r="D61" s="27"/>
      <c r="E61" s="28"/>
      <c r="F61" s="27"/>
      <c r="G61" s="28"/>
      <c r="H61" s="27"/>
      <c r="I61" s="28"/>
      <c r="J61" s="89">
        <f>SUM(J30:J60)</f>
        <v>162.8000000000001</v>
      </c>
      <c r="K61" s="89">
        <f>SUM(K30:K60)</f>
        <v>3.907985046680551E-14</v>
      </c>
      <c r="L61" s="174"/>
      <c r="M61" s="175"/>
      <c r="N61" s="175"/>
      <c r="O61" s="176"/>
    </row>
  </sheetData>
  <sheetProtection algorithmName="SHA-512" hashValue="rigKTnxH5Cp3eoV1vB2d3y/T8TDnQSwLOPkwZ529NLFQiq+2DqJdV27ERSUgVPp8vXIioeIWCCy/Dj+n1dAPfw==" saltValue="j29kARM0uhtow0/1c/7cMA==" spinCount="100000" sheet="1" selectLockedCells="1"/>
  <customSheetViews>
    <customSheetView guid="{7202B09F-BB5C-4D13-96F0-84FAAFE8D9B0}" showGridLines="0" hiddenRows="1" topLeftCell="A4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6:C16"/>
    <mergeCell ref="D16:G16"/>
    <mergeCell ref="I16:J16"/>
    <mergeCell ref="B11:L12"/>
    <mergeCell ref="M11:O12"/>
    <mergeCell ref="B14:G15"/>
    <mergeCell ref="I14:K15"/>
    <mergeCell ref="O14:O15"/>
    <mergeCell ref="M14:N15"/>
    <mergeCell ref="B17:C17"/>
    <mergeCell ref="D17:G17"/>
    <mergeCell ref="I17:J17"/>
    <mergeCell ref="B18:C18"/>
    <mergeCell ref="D18:G18"/>
    <mergeCell ref="I18:J18"/>
    <mergeCell ref="D24:E24"/>
    <mergeCell ref="F24:G24"/>
    <mergeCell ref="B25:C25"/>
    <mergeCell ref="D25:E25"/>
    <mergeCell ref="F25:G25"/>
    <mergeCell ref="B19:C19"/>
    <mergeCell ref="D19:G19"/>
    <mergeCell ref="B22:C23"/>
    <mergeCell ref="D22:E23"/>
    <mergeCell ref="F22:G23"/>
    <mergeCell ref="L61:O61"/>
    <mergeCell ref="B28:B29"/>
    <mergeCell ref="C28:C29"/>
    <mergeCell ref="D28:E28"/>
    <mergeCell ref="F28:G28"/>
    <mergeCell ref="K28:K29"/>
    <mergeCell ref="L28:O29"/>
    <mergeCell ref="L30:O30"/>
    <mergeCell ref="L34:O34"/>
    <mergeCell ref="L32:O32"/>
    <mergeCell ref="L44:O44"/>
    <mergeCell ref="L58:O58"/>
    <mergeCell ref="H25:I25"/>
    <mergeCell ref="J25:K25"/>
    <mergeCell ref="L54:O54"/>
    <mergeCell ref="L55:O55"/>
    <mergeCell ref="L60:O60"/>
    <mergeCell ref="L48:O48"/>
    <mergeCell ref="L40:O40"/>
    <mergeCell ref="L41:O41"/>
    <mergeCell ref="L42:O42"/>
    <mergeCell ref="L43:O43"/>
    <mergeCell ref="L47:O47"/>
    <mergeCell ref="L33:O33"/>
    <mergeCell ref="L45:O45"/>
    <mergeCell ref="L46:O46"/>
    <mergeCell ref="H28:I28"/>
    <mergeCell ref="J28:J29"/>
    <mergeCell ref="I21:J21"/>
    <mergeCell ref="I19:K20"/>
    <mergeCell ref="H22:I23"/>
    <mergeCell ref="J22:K23"/>
    <mergeCell ref="H24:I24"/>
    <mergeCell ref="J24:K24"/>
    <mergeCell ref="B26:C26"/>
    <mergeCell ref="D26:E26"/>
    <mergeCell ref="F26:G26"/>
    <mergeCell ref="H26:I26"/>
    <mergeCell ref="J26:K26"/>
    <mergeCell ref="I27:J27"/>
    <mergeCell ref="L49:O49"/>
    <mergeCell ref="L50:O50"/>
    <mergeCell ref="B24:C24"/>
    <mergeCell ref="L59:O59"/>
    <mergeCell ref="L51:O51"/>
    <mergeCell ref="L52:O52"/>
    <mergeCell ref="L56:O56"/>
    <mergeCell ref="L57:O57"/>
    <mergeCell ref="L53:O53"/>
    <mergeCell ref="L31:O31"/>
    <mergeCell ref="L35:O35"/>
    <mergeCell ref="L36:O36"/>
    <mergeCell ref="L37:O37"/>
    <mergeCell ref="L38:O38"/>
    <mergeCell ref="L39:O39"/>
  </mergeCells>
  <dataValidations count="3">
    <dataValidation type="time" allowBlank="1" showInputMessage="1" showErrorMessage="1" sqref="D33:E34 D40:E41 D47:E48 F30:I60 D54:E55">
      <formula1>0</formula1>
      <formula2>0.999305555555556</formula2>
    </dataValidation>
    <dataValidation type="list" allowBlank="1" showInputMessage="1" showErrorMessage="1" sqref="C60">
      <formula1>$M$16:$M$22</formula1>
    </dataValidation>
    <dataValidation type="list" allowBlank="1" showInputMessage="1" showErrorMessage="1" sqref="C30:C59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31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84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19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12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November!D26</f>
        <v>10.000000000000414</v>
      </c>
      <c r="E24" s="163"/>
      <c r="F24" s="192">
        <f>November!F26</f>
        <v>26.199999999999996</v>
      </c>
      <c r="G24" s="166"/>
      <c r="H24" s="162">
        <f>November!H26</f>
        <v>5</v>
      </c>
      <c r="I24" s="163"/>
      <c r="J24" s="162">
        <f>November!J26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3.3750779948604759E-14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10.000000000000448</v>
      </c>
      <c r="E26" s="161"/>
      <c r="F26" s="193">
        <f>F24+F25</f>
        <v>28.279999999999994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0"/>
      <c r="C29" s="184"/>
      <c r="D29" s="48" t="s">
        <v>3</v>
      </c>
      <c r="E29" s="49" t="s">
        <v>4</v>
      </c>
      <c r="F29" s="48" t="s">
        <v>3</v>
      </c>
      <c r="G29" s="49" t="s">
        <v>4</v>
      </c>
      <c r="H29" s="48" t="s">
        <v>3</v>
      </c>
      <c r="I29" s="49" t="s">
        <v>4</v>
      </c>
      <c r="J29" s="184"/>
      <c r="K29" s="184"/>
      <c r="L29" s="186"/>
      <c r="M29" s="187"/>
      <c r="N29" s="187"/>
      <c r="O29" s="188"/>
      <c r="T29" s="6"/>
    </row>
    <row r="30" spans="2:20" x14ac:dyDescent="0.25">
      <c r="B30" s="90">
        <v>45261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8" si="0">(E30-D30+G30-F30+I30-H30)*24</f>
        <v>7.4000000000000021</v>
      </c>
      <c r="K30" s="93">
        <f t="shared" ref="K30:K58" si="1">IF(C30="A",J30-$D$19/5,IF(C30="W/H",J30,IF(C30="Flx",-$D$19/5,0)))</f>
        <v>1.7763568394002505E-15</v>
      </c>
      <c r="L30" s="177"/>
      <c r="M30" s="177"/>
      <c r="N30" s="177"/>
      <c r="O30" s="177"/>
    </row>
    <row r="31" spans="2:20" x14ac:dyDescent="0.25">
      <c r="B31" s="94">
        <v>45262</v>
      </c>
      <c r="C31" s="94" t="s">
        <v>27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6">
        <f t="shared" ref="J31" si="2">(E31-D31+G31-F31+I31-H31)*24</f>
        <v>0</v>
      </c>
      <c r="K31" s="96">
        <f t="shared" ref="K31" si="3">IF(C31="A",J31-$D$19/5,IF(C31="W/H",J31,IF(C31="Flx",-$D$19/5,0)))</f>
        <v>0</v>
      </c>
      <c r="L31" s="195"/>
      <c r="M31" s="195"/>
      <c r="N31" s="195"/>
      <c r="O31" s="195"/>
    </row>
    <row r="32" spans="2:20" x14ac:dyDescent="0.25">
      <c r="B32" s="94">
        <v>45263</v>
      </c>
      <c r="C32" s="94" t="s">
        <v>27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6">
        <f t="shared" si="0"/>
        <v>0</v>
      </c>
      <c r="K32" s="96">
        <f t="shared" si="1"/>
        <v>0</v>
      </c>
      <c r="L32" s="195"/>
      <c r="M32" s="195"/>
      <c r="N32" s="195"/>
      <c r="O32" s="195"/>
    </row>
    <row r="33" spans="2:15" x14ac:dyDescent="0.25">
      <c r="B33" s="90">
        <v>45264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ref="J33" si="4">(E33-D33+G33-F33+I33-H33)*24</f>
        <v>7.4000000000000021</v>
      </c>
      <c r="K33" s="93">
        <f t="shared" ref="K33" si="5">IF(C33="A",J33-$D$19/5,IF(C33="W/H",J33,IF(C33="Flx",-$D$19/5,0)))</f>
        <v>1.7763568394002505E-15</v>
      </c>
      <c r="L33" s="177"/>
      <c r="M33" s="177"/>
      <c r="N33" s="177"/>
      <c r="O33" s="177"/>
    </row>
    <row r="34" spans="2:15" x14ac:dyDescent="0.25">
      <c r="B34" s="90">
        <v>45265</v>
      </c>
      <c r="C34" s="90" t="s">
        <v>18</v>
      </c>
      <c r="D34" s="92">
        <v>0.33333333333333331</v>
      </c>
      <c r="E34" s="92">
        <v>0.64166666666666672</v>
      </c>
      <c r="F34" s="92">
        <v>0</v>
      </c>
      <c r="G34" s="92">
        <v>0</v>
      </c>
      <c r="H34" s="92">
        <v>0</v>
      </c>
      <c r="I34" s="92">
        <v>0</v>
      </c>
      <c r="J34" s="93">
        <f t="shared" si="0"/>
        <v>7.4000000000000021</v>
      </c>
      <c r="K34" s="93">
        <f t="shared" si="1"/>
        <v>1.7763568394002505E-15</v>
      </c>
      <c r="L34" s="177"/>
      <c r="M34" s="177"/>
      <c r="N34" s="177"/>
      <c r="O34" s="177"/>
    </row>
    <row r="35" spans="2:15" x14ac:dyDescent="0.25">
      <c r="B35" s="90">
        <v>45266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0"/>
        <v>7.4000000000000021</v>
      </c>
      <c r="K35" s="93">
        <f t="shared" si="1"/>
        <v>1.7763568394002505E-15</v>
      </c>
      <c r="L35" s="177"/>
      <c r="M35" s="177"/>
      <c r="N35" s="177"/>
      <c r="O35" s="177"/>
    </row>
    <row r="36" spans="2:15" x14ac:dyDescent="0.25">
      <c r="B36" s="90">
        <v>45267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</row>
    <row r="37" spans="2:15" x14ac:dyDescent="0.25">
      <c r="B37" s="90">
        <v>45268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</row>
    <row r="38" spans="2:15" x14ac:dyDescent="0.25">
      <c r="B38" s="94">
        <v>45269</v>
      </c>
      <c r="C38" s="94" t="s">
        <v>27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6">
        <f t="shared" ref="J38" si="6">(E38-D38+G38-F38+I38-H38)*24</f>
        <v>0</v>
      </c>
      <c r="K38" s="96">
        <f t="shared" ref="K38" si="7">IF(C38="A",J38-$D$19/5,IF(C38="W/H",J38,IF(C38="Flx",-$D$19/5,0)))</f>
        <v>0</v>
      </c>
      <c r="L38" s="195"/>
      <c r="M38" s="195"/>
      <c r="N38" s="195"/>
      <c r="O38" s="195"/>
    </row>
    <row r="39" spans="2:15" x14ac:dyDescent="0.25">
      <c r="B39" s="94">
        <v>45270</v>
      </c>
      <c r="C39" s="94" t="s">
        <v>27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f t="shared" si="0"/>
        <v>0</v>
      </c>
      <c r="K39" s="96">
        <f t="shared" si="1"/>
        <v>0</v>
      </c>
      <c r="L39" s="195"/>
      <c r="M39" s="195"/>
      <c r="N39" s="195"/>
      <c r="O39" s="195"/>
    </row>
    <row r="40" spans="2:15" x14ac:dyDescent="0.25">
      <c r="B40" s="90">
        <v>45271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ref="J40" si="8">(E40-D40+G40-F40+I40-H40)*24</f>
        <v>7.4000000000000021</v>
      </c>
      <c r="K40" s="93">
        <f t="shared" ref="K40" si="9">IF(C40="A",J40-$D$19/5,IF(C40="W/H",J40,IF(C40="Flx",-$D$19/5,0)))</f>
        <v>1.7763568394002505E-15</v>
      </c>
      <c r="L40" s="177"/>
      <c r="M40" s="177"/>
      <c r="N40" s="177"/>
      <c r="O40" s="177"/>
    </row>
    <row r="41" spans="2:15" x14ac:dyDescent="0.25">
      <c r="B41" s="90">
        <v>45272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si="0"/>
        <v>7.4000000000000021</v>
      </c>
      <c r="K41" s="93">
        <f t="shared" si="1"/>
        <v>1.7763568394002505E-15</v>
      </c>
      <c r="L41" s="177"/>
      <c r="M41" s="177"/>
      <c r="N41" s="177"/>
      <c r="O41" s="177"/>
    </row>
    <row r="42" spans="2:15" x14ac:dyDescent="0.25">
      <c r="B42" s="90">
        <v>45273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0"/>
        <v>7.4000000000000021</v>
      </c>
      <c r="K42" s="93">
        <f t="shared" si="1"/>
        <v>1.7763568394002505E-15</v>
      </c>
      <c r="L42" s="177"/>
      <c r="M42" s="177"/>
      <c r="N42" s="177"/>
      <c r="O42" s="177"/>
    </row>
    <row r="43" spans="2:15" x14ac:dyDescent="0.25">
      <c r="B43" s="90">
        <v>45274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5" x14ac:dyDescent="0.25">
      <c r="B44" s="90">
        <v>45275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5" x14ac:dyDescent="0.25">
      <c r="B45" s="94">
        <v>45276</v>
      </c>
      <c r="C45" s="94" t="s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6">
        <f t="shared" ref="J45" si="10">(E45-D45+G45-F45+I45-H45)*24</f>
        <v>0</v>
      </c>
      <c r="K45" s="96">
        <f t="shared" ref="K45" si="11">IF(C45="A",J45-$D$19/5,IF(C45="W/H",J45,IF(C45="Flx",-$D$19/5,0)))</f>
        <v>0</v>
      </c>
      <c r="L45" s="195"/>
      <c r="M45" s="195"/>
      <c r="N45" s="195"/>
      <c r="O45" s="195"/>
    </row>
    <row r="46" spans="2:15" x14ac:dyDescent="0.25">
      <c r="B46" s="94">
        <v>45277</v>
      </c>
      <c r="C46" s="94" t="s">
        <v>27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6">
        <f t="shared" si="0"/>
        <v>0</v>
      </c>
      <c r="K46" s="96">
        <f t="shared" si="1"/>
        <v>0</v>
      </c>
      <c r="L46" s="195"/>
      <c r="M46" s="195"/>
      <c r="N46" s="195"/>
      <c r="O46" s="195"/>
    </row>
    <row r="47" spans="2:15" x14ac:dyDescent="0.25">
      <c r="B47" s="90">
        <v>45278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ref="J47" si="12">(E47-D47+G47-F47+I47-H47)*24</f>
        <v>7.4000000000000021</v>
      </c>
      <c r="K47" s="93">
        <f t="shared" ref="K47" si="13">IF(C47="A",J47-$D$19/5,IF(C47="W/H",J47,IF(C47="Flx",-$D$19/5,0)))</f>
        <v>1.7763568394002505E-15</v>
      </c>
      <c r="L47" s="177"/>
      <c r="M47" s="177"/>
      <c r="N47" s="177"/>
      <c r="O47" s="177"/>
    </row>
    <row r="48" spans="2:15" x14ac:dyDescent="0.25">
      <c r="B48" s="90">
        <v>45279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si="0"/>
        <v>7.4000000000000021</v>
      </c>
      <c r="K48" s="93">
        <f t="shared" si="1"/>
        <v>1.7763568394002505E-15</v>
      </c>
      <c r="L48" s="177"/>
      <c r="M48" s="177"/>
      <c r="N48" s="177"/>
      <c r="O48" s="177"/>
    </row>
    <row r="49" spans="2:15" x14ac:dyDescent="0.25">
      <c r="B49" s="90">
        <v>45280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0"/>
        <v>7.4000000000000021</v>
      </c>
      <c r="K49" s="93">
        <f t="shared" si="1"/>
        <v>1.7763568394002505E-15</v>
      </c>
      <c r="L49" s="177"/>
      <c r="M49" s="177"/>
      <c r="N49" s="177"/>
      <c r="O49" s="177"/>
    </row>
    <row r="50" spans="2:15" x14ac:dyDescent="0.25">
      <c r="B50" s="90">
        <v>45281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45282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4">
        <v>45283</v>
      </c>
      <c r="C52" s="94" t="s">
        <v>27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6">
        <f t="shared" ref="J52" si="14">(E52-D52+G52-F52+I52-H52)*24</f>
        <v>0</v>
      </c>
      <c r="K52" s="96">
        <f t="shared" ref="K52" si="15">IF(C52="A",J52-$D$19/5,IF(C52="W/H",J52,IF(C52="Flx",-$D$19/5,0)))</f>
        <v>0</v>
      </c>
      <c r="L52" s="195"/>
      <c r="M52" s="195"/>
      <c r="N52" s="195"/>
      <c r="O52" s="195"/>
    </row>
    <row r="53" spans="2:15" x14ac:dyDescent="0.25">
      <c r="B53" s="94">
        <v>45284</v>
      </c>
      <c r="C53" s="94" t="s">
        <v>27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6">
        <f t="shared" si="0"/>
        <v>0</v>
      </c>
      <c r="K53" s="96">
        <f t="shared" si="1"/>
        <v>0</v>
      </c>
      <c r="L53" s="195"/>
      <c r="M53" s="195"/>
      <c r="N53" s="195"/>
      <c r="O53" s="195"/>
    </row>
    <row r="54" spans="2:15" x14ac:dyDescent="0.25">
      <c r="B54" s="94">
        <v>45285</v>
      </c>
      <c r="C54" s="94" t="s">
        <v>27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6">
        <f t="shared" si="0"/>
        <v>0</v>
      </c>
      <c r="K54" s="96">
        <f t="shared" si="1"/>
        <v>0</v>
      </c>
      <c r="L54" s="195"/>
      <c r="M54" s="195"/>
      <c r="N54" s="195"/>
      <c r="O54" s="195"/>
    </row>
    <row r="55" spans="2:15" x14ac:dyDescent="0.25">
      <c r="B55" s="94">
        <v>45286</v>
      </c>
      <c r="C55" s="94" t="s">
        <v>27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6">
        <f t="shared" ref="J55" si="16">(E55-D55+G55-F55+I55-H55)*24</f>
        <v>0</v>
      </c>
      <c r="K55" s="96">
        <f t="shared" ref="K55" si="17">IF(C55="A",J55-$D$19/5,IF(C55="W/H",J55,IF(C55="Flx",-$D$19/5,0)))</f>
        <v>0</v>
      </c>
      <c r="L55" s="195"/>
      <c r="M55" s="195"/>
      <c r="N55" s="195"/>
      <c r="O55" s="195"/>
    </row>
    <row r="56" spans="2:15" x14ac:dyDescent="0.25">
      <c r="B56" s="90">
        <v>45287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0"/>
        <v>7.4000000000000021</v>
      </c>
      <c r="K56" s="93">
        <f t="shared" si="1"/>
        <v>1.7763568394002505E-15</v>
      </c>
      <c r="L56" s="177"/>
      <c r="M56" s="177"/>
      <c r="N56" s="177"/>
      <c r="O56" s="177"/>
    </row>
    <row r="57" spans="2:15" x14ac:dyDescent="0.25">
      <c r="B57" s="90">
        <v>45288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si="0"/>
        <v>7.4000000000000021</v>
      </c>
      <c r="K57" s="93">
        <f t="shared" si="1"/>
        <v>1.7763568394002505E-15</v>
      </c>
      <c r="L57" s="177"/>
      <c r="M57" s="177"/>
      <c r="N57" s="177"/>
      <c r="O57" s="177"/>
    </row>
    <row r="58" spans="2:15" x14ac:dyDescent="0.25">
      <c r="B58" s="90">
        <v>45289</v>
      </c>
      <c r="C58" s="90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93">
        <f t="shared" si="0"/>
        <v>7.4000000000000021</v>
      </c>
      <c r="K58" s="93">
        <f t="shared" si="1"/>
        <v>1.7763568394002505E-15</v>
      </c>
      <c r="L58" s="177"/>
      <c r="M58" s="177"/>
      <c r="N58" s="177"/>
      <c r="O58" s="177"/>
    </row>
    <row r="59" spans="2:15" x14ac:dyDescent="0.25">
      <c r="B59" s="94">
        <v>45290</v>
      </c>
      <c r="C59" s="94" t="s">
        <v>27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6">
        <f t="shared" ref="J59" si="18">(E59-D59+G59-F59+I59-H59)*24</f>
        <v>0</v>
      </c>
      <c r="K59" s="96">
        <f t="shared" ref="K59" si="19">IF(C59="A",J59-$D$19/5,IF(C59="W/H",J59,IF(C59="Flx",-$D$19/5,0)))</f>
        <v>0</v>
      </c>
      <c r="L59" s="195"/>
      <c r="M59" s="195"/>
      <c r="N59" s="195"/>
      <c r="O59" s="195"/>
    </row>
    <row r="60" spans="2:15" x14ac:dyDescent="0.25">
      <c r="B60" s="94">
        <v>45291</v>
      </c>
      <c r="C60" s="94" t="s">
        <v>27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6">
        <f t="shared" ref="J60" si="20">(E60-D60+G60-F60+I60-H60)*24</f>
        <v>0</v>
      </c>
      <c r="K60" s="96">
        <f t="shared" ref="K60" si="21">IF(C60="A",J60-$D$19/5,IF(C60="W/H",J60,IF(C60="Flx",-$D$19/5,0)))</f>
        <v>0</v>
      </c>
      <c r="L60" s="195"/>
      <c r="M60" s="195"/>
      <c r="N60" s="195"/>
      <c r="O60" s="195"/>
    </row>
    <row r="61" spans="2:15" x14ac:dyDescent="0.25">
      <c r="B61" s="26"/>
      <c r="C61" s="26"/>
      <c r="D61" s="27"/>
      <c r="E61" s="28"/>
      <c r="F61" s="27"/>
      <c r="G61" s="28"/>
      <c r="H61" s="27"/>
      <c r="I61" s="28"/>
      <c r="J61" s="89">
        <f>SUM(J30:J60)</f>
        <v>140.60000000000008</v>
      </c>
      <c r="K61" s="89">
        <f>SUM(K30:K60)</f>
        <v>3.3750779948604759E-14</v>
      </c>
      <c r="L61" s="174"/>
      <c r="M61" s="175"/>
      <c r="N61" s="175"/>
      <c r="O61" s="176"/>
    </row>
  </sheetData>
  <sheetProtection algorithmName="SHA-512" hashValue="88y3eeV+h7+x0gwkOJwKbLhrj8Dz8PO9uThPCxd4hNzQ0kYuc4VlsmARu5nNyXXhAf7jo9X3T30twn/3Cx9EXA==" saltValue="oyD+dnbt8T/QaJ8Vm+SQCg==" spinCount="100000" sheet="1" selectLockedCells="1"/>
  <customSheetViews>
    <customSheetView guid="{7202B09F-BB5C-4D13-96F0-84FAAFE8D9B0}" showGridLines="0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L59:O59"/>
    <mergeCell ref="B11:L12"/>
    <mergeCell ref="M11:O12"/>
    <mergeCell ref="B16:C16"/>
    <mergeCell ref="D16:G16"/>
    <mergeCell ref="I16:J16"/>
    <mergeCell ref="O14:O15"/>
    <mergeCell ref="M14:N15"/>
    <mergeCell ref="B17:C17"/>
    <mergeCell ref="D17:G17"/>
    <mergeCell ref="I17:J17"/>
    <mergeCell ref="B18:C18"/>
    <mergeCell ref="D18:G18"/>
    <mergeCell ref="I18:J18"/>
    <mergeCell ref="B28:B29"/>
    <mergeCell ref="C28:C29"/>
    <mergeCell ref="D28:E28"/>
    <mergeCell ref="F28:G28"/>
    <mergeCell ref="B19:C19"/>
    <mergeCell ref="D19:G19"/>
    <mergeCell ref="B25:C25"/>
    <mergeCell ref="D25:E25"/>
    <mergeCell ref="F25:G25"/>
    <mergeCell ref="B26:C26"/>
    <mergeCell ref="D26:E26"/>
    <mergeCell ref="F26:G26"/>
    <mergeCell ref="L47:O47"/>
    <mergeCell ref="L36:O36"/>
    <mergeCell ref="H28:I28"/>
    <mergeCell ref="J28:J29"/>
    <mergeCell ref="K28:K29"/>
    <mergeCell ref="L28:O29"/>
    <mergeCell ref="L30:O30"/>
    <mergeCell ref="L31:O31"/>
    <mergeCell ref="L32:O32"/>
    <mergeCell ref="L33:O33"/>
    <mergeCell ref="L34:O34"/>
    <mergeCell ref="L35:O35"/>
    <mergeCell ref="L42:O42"/>
    <mergeCell ref="L43:O43"/>
    <mergeCell ref="L44:O44"/>
    <mergeCell ref="L45:O45"/>
    <mergeCell ref="L46:O46"/>
    <mergeCell ref="L37:O37"/>
    <mergeCell ref="L38:O38"/>
    <mergeCell ref="L39:O39"/>
    <mergeCell ref="L40:O40"/>
    <mergeCell ref="L41:O41"/>
    <mergeCell ref="I21:J21"/>
    <mergeCell ref="H25:I25"/>
    <mergeCell ref="J25:K25"/>
    <mergeCell ref="L61:O61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60:O60"/>
    <mergeCell ref="L48:O48"/>
    <mergeCell ref="H26:I26"/>
    <mergeCell ref="J26:K26"/>
    <mergeCell ref="B24:C24"/>
    <mergeCell ref="I27:J27"/>
    <mergeCell ref="B14:G15"/>
    <mergeCell ref="I14:K15"/>
    <mergeCell ref="I19:K20"/>
    <mergeCell ref="B22:C23"/>
    <mergeCell ref="D22:E23"/>
    <mergeCell ref="F22:G23"/>
    <mergeCell ref="H22:I23"/>
    <mergeCell ref="J22:K23"/>
    <mergeCell ref="D24:E24"/>
    <mergeCell ref="F24:G24"/>
    <mergeCell ref="H24:I24"/>
    <mergeCell ref="J24:K24"/>
  </mergeCells>
  <dataValidations count="2">
    <dataValidation type="time" allowBlank="1" showInputMessage="1" showErrorMessage="1" sqref="D30:I60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54"/>
  <sheetViews>
    <sheetView showGridLines="0" zoomScaleNormal="100" workbookViewId="0">
      <selection activeCell="D17" sqref="D17:F17"/>
    </sheetView>
  </sheetViews>
  <sheetFormatPr defaultColWidth="9.140625" defaultRowHeight="15" x14ac:dyDescent="0.25"/>
  <cols>
    <col min="1" max="1" width="2.140625" style="35" customWidth="1"/>
    <col min="2" max="2" width="20.140625" style="35" customWidth="1"/>
    <col min="3" max="3" width="4.28515625" style="35" customWidth="1"/>
    <col min="4" max="15" width="9.5703125" style="35" customWidth="1"/>
    <col min="16" max="16" width="2.140625" style="35" customWidth="1"/>
    <col min="17" max="16384" width="9.140625" style="35"/>
  </cols>
  <sheetData>
    <row r="9" spans="2:15" ht="15" customHeight="1" x14ac:dyDescent="0.25">
      <c r="B9" s="146" t="s">
        <v>24</v>
      </c>
      <c r="C9" s="147"/>
      <c r="D9" s="147"/>
      <c r="E9" s="147"/>
      <c r="F9" s="147"/>
      <c r="G9" s="147"/>
      <c r="H9" s="147"/>
      <c r="I9" s="147"/>
      <c r="J9" s="147"/>
      <c r="K9" s="147"/>
      <c r="L9" s="136">
        <v>2023</v>
      </c>
      <c r="M9" s="137"/>
      <c r="N9" s="137"/>
      <c r="O9" s="138"/>
    </row>
    <row r="10" spans="2:15" ht="15" customHeight="1" x14ac:dyDescent="0.25">
      <c r="B10" s="148"/>
      <c r="C10" s="149"/>
      <c r="D10" s="149"/>
      <c r="E10" s="149"/>
      <c r="F10" s="149"/>
      <c r="G10" s="149"/>
      <c r="H10" s="149"/>
      <c r="I10" s="149"/>
      <c r="J10" s="149"/>
      <c r="K10" s="149"/>
      <c r="L10" s="139"/>
      <c r="M10" s="140"/>
      <c r="N10" s="140"/>
      <c r="O10" s="141"/>
    </row>
    <row r="11" spans="2:15" s="34" customFormat="1" x14ac:dyDescent="0.25"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2:15" ht="15" customHeight="1" x14ac:dyDescent="0.25">
      <c r="B12" s="154" t="s">
        <v>21</v>
      </c>
      <c r="C12" s="155"/>
      <c r="D12" s="155"/>
      <c r="E12" s="155"/>
      <c r="F12" s="156"/>
      <c r="H12" s="154" t="s">
        <v>71</v>
      </c>
      <c r="I12" s="155"/>
      <c r="J12" s="156"/>
      <c r="K12" s="36"/>
      <c r="L12" s="154" t="s">
        <v>50</v>
      </c>
      <c r="M12" s="155"/>
      <c r="N12" s="156"/>
      <c r="O12" s="152" t="s">
        <v>25</v>
      </c>
    </row>
    <row r="13" spans="2:15" ht="15" customHeight="1" x14ac:dyDescent="0.25">
      <c r="B13" s="157"/>
      <c r="C13" s="158"/>
      <c r="D13" s="158"/>
      <c r="E13" s="158"/>
      <c r="F13" s="159"/>
      <c r="H13" s="157"/>
      <c r="I13" s="158"/>
      <c r="J13" s="159"/>
      <c r="K13" s="36"/>
      <c r="L13" s="157"/>
      <c r="M13" s="158"/>
      <c r="N13" s="159"/>
      <c r="O13" s="153"/>
    </row>
    <row r="14" spans="2:15" x14ac:dyDescent="0.25">
      <c r="B14" s="142" t="s">
        <v>22</v>
      </c>
      <c r="C14" s="143"/>
      <c r="D14" s="144" t="s">
        <v>90</v>
      </c>
      <c r="E14" s="144"/>
      <c r="F14" s="145"/>
      <c r="G14" s="37"/>
      <c r="H14" s="112" t="s">
        <v>62</v>
      </c>
      <c r="I14" s="113"/>
      <c r="J14" s="38">
        <v>10</v>
      </c>
      <c r="K14" s="39"/>
      <c r="L14" s="30" t="s">
        <v>18</v>
      </c>
      <c r="M14" s="150" t="s">
        <v>41</v>
      </c>
      <c r="N14" s="151"/>
      <c r="O14" s="40">
        <f>SUM(G26:G37)</f>
        <v>252</v>
      </c>
    </row>
    <row r="15" spans="2:15" ht="15" customHeight="1" x14ac:dyDescent="0.25">
      <c r="B15" s="112" t="s">
        <v>0</v>
      </c>
      <c r="C15" s="113"/>
      <c r="D15" s="125"/>
      <c r="E15" s="125"/>
      <c r="F15" s="126"/>
      <c r="G15" s="37"/>
      <c r="H15" s="112" t="s">
        <v>8</v>
      </c>
      <c r="I15" s="113"/>
      <c r="J15" s="38">
        <v>3.32</v>
      </c>
      <c r="K15" s="39"/>
      <c r="L15" s="31" t="s">
        <v>48</v>
      </c>
      <c r="M15" s="123" t="s">
        <v>42</v>
      </c>
      <c r="N15" s="124"/>
      <c r="O15" s="41">
        <f>SUM(H28:H37)</f>
        <v>0</v>
      </c>
    </row>
    <row r="16" spans="2:15" ht="15" customHeight="1" x14ac:dyDescent="0.25">
      <c r="B16" s="112" t="s">
        <v>1</v>
      </c>
      <c r="C16" s="113"/>
      <c r="D16" s="125"/>
      <c r="E16" s="125"/>
      <c r="F16" s="126"/>
      <c r="G16" s="37"/>
      <c r="H16" s="112" t="s">
        <v>9</v>
      </c>
      <c r="I16" s="113"/>
      <c r="J16" s="38">
        <v>0</v>
      </c>
      <c r="K16" s="39"/>
      <c r="L16" s="31" t="s">
        <v>27</v>
      </c>
      <c r="M16" s="123" t="s">
        <v>49</v>
      </c>
      <c r="N16" s="124"/>
      <c r="O16" s="41">
        <f>SUM(I28:I37)</f>
        <v>96</v>
      </c>
    </row>
    <row r="17" spans="2:17" x14ac:dyDescent="0.25">
      <c r="B17" s="112" t="s">
        <v>43</v>
      </c>
      <c r="C17" s="113"/>
      <c r="D17" s="125"/>
      <c r="E17" s="125"/>
      <c r="F17" s="126"/>
      <c r="G17" s="37"/>
      <c r="H17" s="112" t="s">
        <v>59</v>
      </c>
      <c r="I17" s="113"/>
      <c r="J17" s="38">
        <v>4</v>
      </c>
      <c r="K17" s="39"/>
      <c r="L17" s="31" t="s">
        <v>45</v>
      </c>
      <c r="M17" s="123" t="s">
        <v>47</v>
      </c>
      <c r="N17" s="124"/>
      <c r="O17" s="41">
        <f>SUM(J28:J37)</f>
        <v>0</v>
      </c>
    </row>
    <row r="18" spans="2:17" x14ac:dyDescent="0.25">
      <c r="B18" s="119" t="s">
        <v>55</v>
      </c>
      <c r="C18" s="120"/>
      <c r="D18" s="121">
        <v>37</v>
      </c>
      <c r="E18" s="121"/>
      <c r="F18" s="122"/>
      <c r="G18" s="37"/>
      <c r="H18" s="127"/>
      <c r="I18" s="127"/>
      <c r="J18" s="127"/>
      <c r="K18" s="37"/>
      <c r="L18" s="31" t="s">
        <v>6</v>
      </c>
      <c r="M18" s="123" t="s">
        <v>8</v>
      </c>
      <c r="N18" s="124"/>
      <c r="O18" s="41">
        <f>SUM(K28:K37)</f>
        <v>0</v>
      </c>
    </row>
    <row r="19" spans="2:17" x14ac:dyDescent="0.25">
      <c r="B19" s="39"/>
      <c r="C19" s="39"/>
      <c r="D19" s="37"/>
      <c r="E19" s="37"/>
      <c r="F19" s="37"/>
      <c r="G19" s="37"/>
      <c r="H19" s="127"/>
      <c r="I19" s="127"/>
      <c r="J19" s="127"/>
      <c r="K19" s="37"/>
      <c r="L19" s="31" t="s">
        <v>9</v>
      </c>
      <c r="M19" s="123" t="s">
        <v>10</v>
      </c>
      <c r="N19" s="124"/>
      <c r="O19" s="41">
        <f>SUM(L28:L37)</f>
        <v>0</v>
      </c>
    </row>
    <row r="20" spans="2:17" x14ac:dyDescent="0.25">
      <c r="B20" s="39"/>
      <c r="C20" s="39"/>
      <c r="D20" s="37"/>
      <c r="E20" s="37"/>
      <c r="F20" s="37"/>
      <c r="G20" s="37"/>
      <c r="H20" s="132"/>
      <c r="I20" s="132"/>
      <c r="J20" s="71"/>
      <c r="K20" s="37"/>
      <c r="L20" s="31" t="s">
        <v>5</v>
      </c>
      <c r="M20" s="123" t="s">
        <v>11</v>
      </c>
      <c r="N20" s="124"/>
      <c r="O20" s="41">
        <f>SUM(M28:M37)</f>
        <v>0</v>
      </c>
    </row>
    <row r="21" spans="2:17" x14ac:dyDescent="0.25">
      <c r="B21" s="39"/>
      <c r="C21" s="39"/>
      <c r="D21" s="37"/>
      <c r="E21" s="37"/>
      <c r="F21" s="37"/>
      <c r="G21" s="37"/>
      <c r="H21" s="132"/>
      <c r="I21" s="132"/>
      <c r="J21" s="71"/>
      <c r="K21" s="37"/>
      <c r="L21" s="31" t="s">
        <v>7</v>
      </c>
      <c r="M21" s="123" t="s">
        <v>12</v>
      </c>
      <c r="N21" s="124"/>
      <c r="O21" s="41">
        <f>SUM(N28:N37)</f>
        <v>0</v>
      </c>
    </row>
    <row r="22" spans="2:17" ht="21" x14ac:dyDescent="0.25">
      <c r="B22" s="39"/>
      <c r="C22" s="39"/>
      <c r="D22" s="37"/>
      <c r="E22" s="37"/>
      <c r="F22" s="37"/>
      <c r="G22" s="37"/>
      <c r="H22" s="127"/>
      <c r="I22" s="127"/>
      <c r="J22" s="127"/>
      <c r="K22" s="37"/>
      <c r="L22" s="32" t="s">
        <v>44</v>
      </c>
      <c r="M22" s="130" t="s">
        <v>46</v>
      </c>
      <c r="N22" s="131"/>
      <c r="O22" s="42">
        <f>SUM(O28:O37)</f>
        <v>0</v>
      </c>
    </row>
    <row r="23" spans="2:17" ht="15.75" customHeight="1" x14ac:dyDescent="0.25">
      <c r="B23" s="39"/>
      <c r="C23" s="39"/>
      <c r="D23" s="37"/>
      <c r="E23" s="37"/>
      <c r="F23" s="37"/>
      <c r="G23" s="37"/>
      <c r="H23" s="37"/>
      <c r="I23" s="37"/>
      <c r="J23" s="37"/>
      <c r="K23" s="37"/>
      <c r="L23" s="39"/>
      <c r="M23" s="43"/>
    </row>
    <row r="24" spans="2:17" x14ac:dyDescent="0.25">
      <c r="B24" s="133" t="s">
        <v>28</v>
      </c>
      <c r="C24" s="116"/>
      <c r="D24" s="109" t="s">
        <v>62</v>
      </c>
      <c r="E24" s="110"/>
      <c r="F24" s="111"/>
      <c r="G24" s="128" t="s">
        <v>51</v>
      </c>
      <c r="H24" s="128"/>
      <c r="I24" s="128"/>
      <c r="J24" s="128"/>
      <c r="K24" s="128"/>
      <c r="L24" s="128"/>
      <c r="M24" s="128"/>
      <c r="N24" s="128"/>
      <c r="O24" s="129"/>
    </row>
    <row r="25" spans="2:17" x14ac:dyDescent="0.25">
      <c r="B25" s="117"/>
      <c r="C25" s="118"/>
      <c r="D25" s="75" t="s">
        <v>38</v>
      </c>
      <c r="E25" s="73" t="s">
        <v>40</v>
      </c>
      <c r="F25" s="74" t="s">
        <v>39</v>
      </c>
      <c r="G25" s="60" t="s">
        <v>18</v>
      </c>
      <c r="H25" s="44" t="s">
        <v>48</v>
      </c>
      <c r="I25" s="45" t="s">
        <v>27</v>
      </c>
      <c r="J25" s="45" t="s">
        <v>45</v>
      </c>
      <c r="K25" s="45" t="s">
        <v>6</v>
      </c>
      <c r="L25" s="44" t="s">
        <v>9</v>
      </c>
      <c r="M25" s="44" t="s">
        <v>5</v>
      </c>
      <c r="N25" s="44" t="s">
        <v>7</v>
      </c>
      <c r="O25" s="44" t="s">
        <v>44</v>
      </c>
      <c r="Q25" s="47"/>
    </row>
    <row r="26" spans="2:17" x14ac:dyDescent="0.25">
      <c r="B26" s="112" t="s">
        <v>56</v>
      </c>
      <c r="C26" s="113"/>
      <c r="D26" s="78">
        <v>0</v>
      </c>
      <c r="E26" s="63">
        <f>Januar!D25</f>
        <v>3.907985046680551E-14</v>
      </c>
      <c r="F26" s="64">
        <f t="shared" ref="F26:F37" si="0">D26+E26</f>
        <v>3.907985046680551E-14</v>
      </c>
      <c r="G26" s="46">
        <f>Januar!O16</f>
        <v>22</v>
      </c>
      <c r="H26" s="46">
        <f>Januar!O17</f>
        <v>0</v>
      </c>
      <c r="I26" s="46">
        <f>Januar!O18</f>
        <v>9</v>
      </c>
      <c r="J26" s="46">
        <f>Januar!O19</f>
        <v>0</v>
      </c>
      <c r="K26" s="46">
        <f>Januar!O20</f>
        <v>0</v>
      </c>
      <c r="L26" s="46">
        <f>Januar!O21</f>
        <v>0</v>
      </c>
      <c r="M26" s="46">
        <f>Januar!O22</f>
        <v>0</v>
      </c>
      <c r="N26" s="46">
        <f>Januar!O23</f>
        <v>0</v>
      </c>
      <c r="O26" s="46">
        <f>Januar!O24</f>
        <v>0</v>
      </c>
    </row>
    <row r="27" spans="2:17" x14ac:dyDescent="0.25">
      <c r="B27" s="112" t="s">
        <v>57</v>
      </c>
      <c r="C27" s="114"/>
      <c r="D27" s="78">
        <f>Februar!D24</f>
        <v>10.000000000000039</v>
      </c>
      <c r="E27" s="63">
        <f>Februar!D25</f>
        <v>3.5527136788005009E-14</v>
      </c>
      <c r="F27" s="64">
        <f t="shared" si="0"/>
        <v>10.000000000000075</v>
      </c>
      <c r="G27" s="46">
        <f>Februar!O16</f>
        <v>20</v>
      </c>
      <c r="H27" s="46">
        <f>Februar!O17</f>
        <v>0</v>
      </c>
      <c r="I27" s="46">
        <f>Februar!O18</f>
        <v>8</v>
      </c>
      <c r="J27" s="46">
        <f>Februar!O19</f>
        <v>0</v>
      </c>
      <c r="K27" s="46">
        <f>Februar!O20</f>
        <v>0</v>
      </c>
      <c r="L27" s="46">
        <f>Februar!O21</f>
        <v>0</v>
      </c>
      <c r="M27" s="46">
        <f>Februar!O22</f>
        <v>0</v>
      </c>
      <c r="N27" s="46">
        <f>Februar!O23</f>
        <v>0</v>
      </c>
      <c r="O27" s="46">
        <f>Februar!O24</f>
        <v>0</v>
      </c>
    </row>
    <row r="28" spans="2:17" x14ac:dyDescent="0.25">
      <c r="B28" s="112" t="s">
        <v>26</v>
      </c>
      <c r="C28" s="114"/>
      <c r="D28" s="78">
        <f>Marts!D24</f>
        <v>10.000000000000075</v>
      </c>
      <c r="E28" s="63">
        <f>Marts!D25</f>
        <v>4.0856207306205761E-14</v>
      </c>
      <c r="F28" s="64">
        <f t="shared" si="0"/>
        <v>10.000000000000115</v>
      </c>
      <c r="G28" s="46">
        <f>Marts!O16</f>
        <v>23</v>
      </c>
      <c r="H28" s="46">
        <f>Marts!O17</f>
        <v>0</v>
      </c>
      <c r="I28" s="46">
        <f>Marts!O18</f>
        <v>8</v>
      </c>
      <c r="J28" s="46">
        <f>Marts!O19</f>
        <v>0</v>
      </c>
      <c r="K28" s="46">
        <f>Marts!O20</f>
        <v>0</v>
      </c>
      <c r="L28" s="46">
        <f>Marts!O21</f>
        <v>0</v>
      </c>
      <c r="M28" s="46">
        <f>Marts!O22</f>
        <v>0</v>
      </c>
      <c r="N28" s="46">
        <f>Marts!O23</f>
        <v>0</v>
      </c>
      <c r="O28" s="46">
        <f>Marts!O24</f>
        <v>0</v>
      </c>
    </row>
    <row r="29" spans="2:17" x14ac:dyDescent="0.25">
      <c r="B29" s="112" t="s">
        <v>29</v>
      </c>
      <c r="C29" s="134"/>
      <c r="D29" s="78">
        <f>April!D24</f>
        <v>10.000000000000115</v>
      </c>
      <c r="E29" s="63">
        <f>April!D25</f>
        <v>3.0198066269804258E-14</v>
      </c>
      <c r="F29" s="64">
        <f t="shared" si="0"/>
        <v>10.000000000000146</v>
      </c>
      <c r="G29" s="46">
        <f>April!O16</f>
        <v>17</v>
      </c>
      <c r="H29" s="46">
        <f>April!O17</f>
        <v>0</v>
      </c>
      <c r="I29" s="46">
        <f>April!O18</f>
        <v>13</v>
      </c>
      <c r="J29" s="46">
        <f>April!O19</f>
        <v>0</v>
      </c>
      <c r="K29" s="46">
        <f>April!O20</f>
        <v>0</v>
      </c>
      <c r="L29" s="46">
        <f>April!O21</f>
        <v>0</v>
      </c>
      <c r="M29" s="46">
        <f>April!O22</f>
        <v>0</v>
      </c>
      <c r="N29" s="46">
        <f>April!O23</f>
        <v>0</v>
      </c>
      <c r="O29" s="46">
        <f>April!O24</f>
        <v>0</v>
      </c>
    </row>
    <row r="30" spans="2:17" x14ac:dyDescent="0.25">
      <c r="B30" s="112" t="s">
        <v>30</v>
      </c>
      <c r="C30" s="134"/>
      <c r="D30" s="78">
        <f>Maj!D24</f>
        <v>10.000000000000146</v>
      </c>
      <c r="E30" s="63">
        <f>Maj!D25</f>
        <v>3.5527136788005009E-14</v>
      </c>
      <c r="F30" s="64">
        <f t="shared" si="0"/>
        <v>10.000000000000181</v>
      </c>
      <c r="G30" s="46">
        <f>Maj!O16</f>
        <v>20</v>
      </c>
      <c r="H30" s="46">
        <f>Maj!O17</f>
        <v>0</v>
      </c>
      <c r="I30" s="46">
        <f>Maj!O18</f>
        <v>11</v>
      </c>
      <c r="J30" s="46">
        <f>Maj!O19</f>
        <v>0</v>
      </c>
      <c r="K30" s="46">
        <f>Maj!O20</f>
        <v>0</v>
      </c>
      <c r="L30" s="46">
        <f>Maj!O21</f>
        <v>0</v>
      </c>
      <c r="M30" s="46">
        <f>Maj!O22</f>
        <v>0</v>
      </c>
      <c r="N30" s="46">
        <f>Maj!O23</f>
        <v>0</v>
      </c>
      <c r="O30" s="46">
        <f>Maj!O24</f>
        <v>0</v>
      </c>
    </row>
    <row r="31" spans="2:17" x14ac:dyDescent="0.25">
      <c r="B31" s="112" t="s">
        <v>31</v>
      </c>
      <c r="C31" s="134"/>
      <c r="D31" s="78">
        <f>Juni!D24</f>
        <v>10.000000000000181</v>
      </c>
      <c r="E31" s="63">
        <f>Juni!D25</f>
        <v>3.907985046680551E-14</v>
      </c>
      <c r="F31" s="64">
        <f t="shared" si="0"/>
        <v>10.00000000000022</v>
      </c>
      <c r="G31" s="46">
        <f>Juni!O16</f>
        <v>22</v>
      </c>
      <c r="H31" s="46">
        <f>Juni!O17</f>
        <v>0</v>
      </c>
      <c r="I31" s="46">
        <f>Juni!O18</f>
        <v>8</v>
      </c>
      <c r="J31" s="46">
        <f>Juni!O19</f>
        <v>0</v>
      </c>
      <c r="K31" s="46">
        <f>Juni!O20</f>
        <v>0</v>
      </c>
      <c r="L31" s="46">
        <f>Juni!O21</f>
        <v>0</v>
      </c>
      <c r="M31" s="46">
        <f>Juni!O22</f>
        <v>0</v>
      </c>
      <c r="N31" s="46">
        <f>Juni!O23</f>
        <v>0</v>
      </c>
      <c r="O31" s="46">
        <f>Juni!O24</f>
        <v>0</v>
      </c>
    </row>
    <row r="32" spans="2:17" x14ac:dyDescent="0.25">
      <c r="B32" s="112" t="s">
        <v>32</v>
      </c>
      <c r="C32" s="134"/>
      <c r="D32" s="78">
        <f>Juli!D24</f>
        <v>10.00000000000022</v>
      </c>
      <c r="E32" s="63">
        <f>Juli!D25</f>
        <v>3.730349362740526E-14</v>
      </c>
      <c r="F32" s="64">
        <f t="shared" si="0"/>
        <v>10.000000000000258</v>
      </c>
      <c r="G32" s="46">
        <f>Juli!O16</f>
        <v>21</v>
      </c>
      <c r="H32" s="46">
        <f>Juli!O17</f>
        <v>0</v>
      </c>
      <c r="I32" s="46">
        <f>Juli!O18</f>
        <v>10</v>
      </c>
      <c r="J32" s="46">
        <f>Juli!O19</f>
        <v>0</v>
      </c>
      <c r="K32" s="46">
        <f>Juli!O20</f>
        <v>0</v>
      </c>
      <c r="L32" s="46">
        <f>Juli!O21</f>
        <v>0</v>
      </c>
      <c r="M32" s="46">
        <f>Juli!O22</f>
        <v>0</v>
      </c>
      <c r="N32" s="46">
        <f>Juli!O23</f>
        <v>0</v>
      </c>
      <c r="O32" s="46">
        <f>Juli!O24</f>
        <v>0</v>
      </c>
    </row>
    <row r="33" spans="2:15" x14ac:dyDescent="0.25">
      <c r="B33" s="112" t="s">
        <v>33</v>
      </c>
      <c r="C33" s="134"/>
      <c r="D33" s="78">
        <f>August!D24</f>
        <v>10.000000000000258</v>
      </c>
      <c r="E33" s="63">
        <f>August!D25</f>
        <v>4.0856207306205761E-14</v>
      </c>
      <c r="F33" s="64">
        <f t="shared" si="0"/>
        <v>10.000000000000298</v>
      </c>
      <c r="G33" s="46">
        <f>August!O16</f>
        <v>23</v>
      </c>
      <c r="H33" s="46">
        <f>August!O17</f>
        <v>0</v>
      </c>
      <c r="I33" s="46">
        <f>August!O18</f>
        <v>8</v>
      </c>
      <c r="J33" s="46">
        <f>August!O19</f>
        <v>0</v>
      </c>
      <c r="K33" s="46">
        <f>August!O20</f>
        <v>0</v>
      </c>
      <c r="L33" s="46">
        <f>August!O21</f>
        <v>0</v>
      </c>
      <c r="M33" s="46">
        <f>August!O22</f>
        <v>0</v>
      </c>
      <c r="N33" s="46">
        <f>August!O23</f>
        <v>0</v>
      </c>
      <c r="O33" s="46">
        <f>August!O24</f>
        <v>0</v>
      </c>
    </row>
    <row r="34" spans="2:15" x14ac:dyDescent="0.25">
      <c r="B34" s="112" t="s">
        <v>34</v>
      </c>
      <c r="C34" s="134"/>
      <c r="D34" s="78">
        <f>September!D24</f>
        <v>10.000000000000298</v>
      </c>
      <c r="E34" s="63">
        <f>September!D25</f>
        <v>3.730349362740526E-14</v>
      </c>
      <c r="F34" s="64">
        <f t="shared" si="0"/>
        <v>10.000000000000336</v>
      </c>
      <c r="G34" s="46">
        <f>September!O16</f>
        <v>21</v>
      </c>
      <c r="H34" s="46">
        <f>September!O17</f>
        <v>0</v>
      </c>
      <c r="I34" s="46">
        <f>September!O18</f>
        <v>9</v>
      </c>
      <c r="J34" s="46">
        <f>September!O19</f>
        <v>0</v>
      </c>
      <c r="K34" s="46">
        <f>September!O20</f>
        <v>0</v>
      </c>
      <c r="L34" s="46">
        <f>September!O21</f>
        <v>0</v>
      </c>
      <c r="M34" s="46">
        <f>September!O22</f>
        <v>0</v>
      </c>
      <c r="N34" s="46">
        <f>September!O23</f>
        <v>0</v>
      </c>
      <c r="O34" s="46">
        <f>September!O24</f>
        <v>0</v>
      </c>
    </row>
    <row r="35" spans="2:15" x14ac:dyDescent="0.25">
      <c r="B35" s="112" t="s">
        <v>35</v>
      </c>
      <c r="C35" s="134"/>
      <c r="D35" s="78">
        <f>Oktober!D24</f>
        <v>10.000000000000336</v>
      </c>
      <c r="E35" s="63">
        <f>Oktober!D25</f>
        <v>3.907985046680551E-14</v>
      </c>
      <c r="F35" s="64">
        <f t="shared" si="0"/>
        <v>10.000000000000375</v>
      </c>
      <c r="G35" s="46">
        <f>Oktober!O16</f>
        <v>22</v>
      </c>
      <c r="H35" s="46">
        <f>Oktober!O17</f>
        <v>0</v>
      </c>
      <c r="I35" s="46">
        <f>Oktober!O18</f>
        <v>9</v>
      </c>
      <c r="J35" s="46">
        <f>Oktober!O19</f>
        <v>0</v>
      </c>
      <c r="K35" s="46">
        <f>Oktober!O20</f>
        <v>0</v>
      </c>
      <c r="L35" s="46">
        <f>Oktober!O21</f>
        <v>0</v>
      </c>
      <c r="M35" s="46">
        <f>Oktober!O22</f>
        <v>0</v>
      </c>
      <c r="N35" s="46">
        <f>Oktober!O23</f>
        <v>0</v>
      </c>
      <c r="O35" s="46">
        <f>Oktober!O24</f>
        <v>0</v>
      </c>
    </row>
    <row r="36" spans="2:15" x14ac:dyDescent="0.25">
      <c r="B36" s="112" t="s">
        <v>36</v>
      </c>
      <c r="C36" s="134"/>
      <c r="D36" s="78">
        <f>November!D24</f>
        <v>10.000000000000375</v>
      </c>
      <c r="E36" s="63">
        <f>November!D25</f>
        <v>3.907985046680551E-14</v>
      </c>
      <c r="F36" s="64">
        <f t="shared" si="0"/>
        <v>10.000000000000414</v>
      </c>
      <c r="G36" s="46">
        <f>November!O16</f>
        <v>22</v>
      </c>
      <c r="H36" s="46">
        <f>November!O17</f>
        <v>0</v>
      </c>
      <c r="I36" s="46">
        <f>November!O18</f>
        <v>8</v>
      </c>
      <c r="J36" s="46">
        <f>November!O19</f>
        <v>0</v>
      </c>
      <c r="K36" s="46">
        <f>November!O20</f>
        <v>0</v>
      </c>
      <c r="L36" s="46">
        <f>November!O21</f>
        <v>0</v>
      </c>
      <c r="M36" s="46">
        <f>November!O22</f>
        <v>0</v>
      </c>
      <c r="N36" s="46">
        <f>November!O23</f>
        <v>0</v>
      </c>
      <c r="O36" s="46">
        <f>November!O24</f>
        <v>0</v>
      </c>
    </row>
    <row r="37" spans="2:15" x14ac:dyDescent="0.25">
      <c r="B37" s="119" t="s">
        <v>37</v>
      </c>
      <c r="C37" s="135"/>
      <c r="D37" s="78">
        <f>December!D24</f>
        <v>10.000000000000414</v>
      </c>
      <c r="E37" s="63">
        <f>December!D25</f>
        <v>3.3750779948604759E-14</v>
      </c>
      <c r="F37" s="64">
        <f t="shared" si="0"/>
        <v>10.000000000000448</v>
      </c>
      <c r="G37" s="46">
        <f>December!O16</f>
        <v>19</v>
      </c>
      <c r="H37" s="46">
        <f>December!O17</f>
        <v>0</v>
      </c>
      <c r="I37" s="46">
        <f>December!O18</f>
        <v>12</v>
      </c>
      <c r="J37" s="46">
        <f>December!O19</f>
        <v>0</v>
      </c>
      <c r="K37" s="46">
        <f>December!O20</f>
        <v>0</v>
      </c>
      <c r="L37" s="46">
        <f>December!O21</f>
        <v>0</v>
      </c>
      <c r="M37" s="46">
        <f>December!O22</f>
        <v>0</v>
      </c>
      <c r="N37" s="46">
        <f>December!O23</f>
        <v>0</v>
      </c>
      <c r="O37" s="46">
        <f>December!O24</f>
        <v>0</v>
      </c>
    </row>
    <row r="38" spans="2:15" x14ac:dyDescent="0.25">
      <c r="B38" s="69"/>
      <c r="C38" s="61"/>
      <c r="D38" s="69"/>
      <c r="E38" s="61"/>
      <c r="F38" s="70"/>
      <c r="G38" s="70">
        <f>SUM(G26:G37)</f>
        <v>252</v>
      </c>
      <c r="H38" s="70">
        <f>SUM(H26:H37)</f>
        <v>0</v>
      </c>
      <c r="I38" s="70">
        <f t="shared" ref="I38:O38" si="1">SUM(I26:I37)</f>
        <v>113</v>
      </c>
      <c r="J38" s="70">
        <f t="shared" si="1"/>
        <v>0</v>
      </c>
      <c r="K38" s="70">
        <f t="shared" si="1"/>
        <v>0</v>
      </c>
      <c r="L38" s="70">
        <f t="shared" si="1"/>
        <v>0</v>
      </c>
      <c r="M38" s="70">
        <f t="shared" si="1"/>
        <v>0</v>
      </c>
      <c r="N38" s="70">
        <f t="shared" si="1"/>
        <v>0</v>
      </c>
      <c r="O38" s="70">
        <f t="shared" si="1"/>
        <v>0</v>
      </c>
    </row>
    <row r="40" spans="2:15" x14ac:dyDescent="0.25">
      <c r="B40" s="115" t="s">
        <v>67</v>
      </c>
      <c r="C40" s="116"/>
      <c r="D40" s="109" t="s">
        <v>66</v>
      </c>
      <c r="E40" s="110"/>
      <c r="F40" s="111"/>
    </row>
    <row r="41" spans="2:15" x14ac:dyDescent="0.25">
      <c r="B41" s="117"/>
      <c r="C41" s="118"/>
      <c r="D41" s="81" t="s">
        <v>38</v>
      </c>
      <c r="E41" s="79" t="s">
        <v>40</v>
      </c>
      <c r="F41" s="80" t="s">
        <v>39</v>
      </c>
    </row>
    <row r="42" spans="2:15" x14ac:dyDescent="0.25">
      <c r="B42" s="112" t="s">
        <v>34</v>
      </c>
      <c r="C42" s="113"/>
      <c r="D42" s="78">
        <v>0</v>
      </c>
      <c r="E42" s="84">
        <v>2.08</v>
      </c>
      <c r="F42" s="82">
        <f>D42+E42</f>
        <v>2.08</v>
      </c>
    </row>
    <row r="43" spans="2:15" x14ac:dyDescent="0.25">
      <c r="B43" s="112" t="s">
        <v>35</v>
      </c>
      <c r="C43" s="114"/>
      <c r="D43" s="78"/>
      <c r="E43" s="84">
        <v>2.08</v>
      </c>
      <c r="F43" s="82">
        <f>F42+E43</f>
        <v>4.16</v>
      </c>
    </row>
    <row r="44" spans="2:15" x14ac:dyDescent="0.25">
      <c r="B44" s="112" t="s">
        <v>36</v>
      </c>
      <c r="C44" s="114"/>
      <c r="D44" s="78"/>
      <c r="E44" s="84">
        <v>2.08</v>
      </c>
      <c r="F44" s="82">
        <f t="shared" ref="F44" si="2">F43+E44</f>
        <v>6.24</v>
      </c>
    </row>
    <row r="45" spans="2:15" x14ac:dyDescent="0.25">
      <c r="B45" s="112" t="s">
        <v>37</v>
      </c>
      <c r="C45" s="113"/>
      <c r="D45" s="78"/>
      <c r="E45" s="84">
        <v>2.08</v>
      </c>
      <c r="F45" s="82">
        <f>F44+E45</f>
        <v>8.32</v>
      </c>
    </row>
    <row r="46" spans="2:15" x14ac:dyDescent="0.25">
      <c r="B46" s="112" t="s">
        <v>56</v>
      </c>
      <c r="C46" s="114"/>
      <c r="D46" s="78"/>
      <c r="E46" s="84">
        <v>2.08</v>
      </c>
      <c r="F46" s="82">
        <f t="shared" ref="F46:F53" si="3">F45+E46</f>
        <v>10.4</v>
      </c>
    </row>
    <row r="47" spans="2:15" x14ac:dyDescent="0.25">
      <c r="B47" s="112" t="s">
        <v>57</v>
      </c>
      <c r="C47" s="114"/>
      <c r="D47" s="78"/>
      <c r="E47" s="84">
        <v>2.08</v>
      </c>
      <c r="F47" s="82">
        <f t="shared" si="3"/>
        <v>12.48</v>
      </c>
    </row>
    <row r="48" spans="2:15" x14ac:dyDescent="0.25">
      <c r="B48" s="112" t="s">
        <v>26</v>
      </c>
      <c r="C48" s="113"/>
      <c r="D48" s="78"/>
      <c r="E48" s="84">
        <v>2.08</v>
      </c>
      <c r="F48" s="82">
        <f t="shared" si="3"/>
        <v>14.56</v>
      </c>
    </row>
    <row r="49" spans="2:6" x14ac:dyDescent="0.25">
      <c r="B49" s="112" t="s">
        <v>29</v>
      </c>
      <c r="C49" s="114"/>
      <c r="D49" s="78"/>
      <c r="E49" s="84">
        <v>2.08</v>
      </c>
      <c r="F49" s="82">
        <f t="shared" si="3"/>
        <v>16.64</v>
      </c>
    </row>
    <row r="50" spans="2:6" x14ac:dyDescent="0.25">
      <c r="B50" s="112" t="s">
        <v>30</v>
      </c>
      <c r="C50" s="114"/>
      <c r="D50" s="78"/>
      <c r="E50" s="84">
        <v>2.08</v>
      </c>
      <c r="F50" s="82">
        <f t="shared" si="3"/>
        <v>18.72</v>
      </c>
    </row>
    <row r="51" spans="2:6" x14ac:dyDescent="0.25">
      <c r="B51" s="112" t="s">
        <v>31</v>
      </c>
      <c r="C51" s="113"/>
      <c r="D51" s="78"/>
      <c r="E51" s="84">
        <v>2.08</v>
      </c>
      <c r="F51" s="82">
        <f t="shared" si="3"/>
        <v>20.799999999999997</v>
      </c>
    </row>
    <row r="52" spans="2:6" x14ac:dyDescent="0.25">
      <c r="B52" s="112" t="s">
        <v>32</v>
      </c>
      <c r="C52" s="114"/>
      <c r="D52" s="78"/>
      <c r="E52" s="84">
        <v>2.08</v>
      </c>
      <c r="F52" s="82">
        <f t="shared" si="3"/>
        <v>22.879999999999995</v>
      </c>
    </row>
    <row r="53" spans="2:6" x14ac:dyDescent="0.25">
      <c r="B53" s="112" t="s">
        <v>33</v>
      </c>
      <c r="C53" s="114"/>
      <c r="D53" s="78"/>
      <c r="E53" s="84">
        <v>2.08</v>
      </c>
      <c r="F53" s="82">
        <f t="shared" si="3"/>
        <v>24.959999999999994</v>
      </c>
    </row>
    <row r="54" spans="2:6" x14ac:dyDescent="0.25">
      <c r="B54" s="69"/>
      <c r="C54" s="61"/>
      <c r="D54" s="69">
        <v>0</v>
      </c>
      <c r="E54" s="85">
        <f>SUM(E42:E53)</f>
        <v>24.959999999999994</v>
      </c>
      <c r="F54" s="83"/>
    </row>
  </sheetData>
  <sheetProtection algorithmName="SHA-512" hashValue="GOwNgMiHIc9HjNCDs/xtt7i0O9d96vESCdNQXFlSoBSUzn/HTVF5esc/SIyr9Cy1FU0NSZkxcJXtZQOyTOveLw==" saltValue="pJ0awoxhyOrYBuZbQ1cNAQ==" spinCount="100000" sheet="1" selectLockedCells="1"/>
  <customSheetViews>
    <customSheetView guid="{7202B09F-BB5C-4D13-96F0-84FAAFE8D9B0}" showGridLines="0">
      <selection activeCell="D14" sqref="D14:F14"/>
      <pageMargins left="0" right="0" top="0" bottom="0" header="0" footer="0"/>
      <pageSetup paperSize="9" orientation="landscape" r:id="rId1"/>
      <headerFooter scaleWithDoc="0" alignWithMargins="0"/>
    </customSheetView>
  </customSheetViews>
  <mergeCells count="62">
    <mergeCell ref="L9:O10"/>
    <mergeCell ref="B14:C14"/>
    <mergeCell ref="D14:F14"/>
    <mergeCell ref="H14:I14"/>
    <mergeCell ref="B9:K10"/>
    <mergeCell ref="M14:N14"/>
    <mergeCell ref="O12:O13"/>
    <mergeCell ref="L12:N13"/>
    <mergeCell ref="H12:J13"/>
    <mergeCell ref="B12:F13"/>
    <mergeCell ref="B35:C35"/>
    <mergeCell ref="B36:C36"/>
    <mergeCell ref="B37:C37"/>
    <mergeCell ref="B30:C30"/>
    <mergeCell ref="B31:C31"/>
    <mergeCell ref="B32:C32"/>
    <mergeCell ref="B33:C33"/>
    <mergeCell ref="D24:F24"/>
    <mergeCell ref="B24:C25"/>
    <mergeCell ref="B28:C28"/>
    <mergeCell ref="B29:C29"/>
    <mergeCell ref="B34:C34"/>
    <mergeCell ref="B26:C26"/>
    <mergeCell ref="B27:C27"/>
    <mergeCell ref="G24:O24"/>
    <mergeCell ref="M22:N22"/>
    <mergeCell ref="M21:N21"/>
    <mergeCell ref="M20:N20"/>
    <mergeCell ref="M19:N19"/>
    <mergeCell ref="H20:I20"/>
    <mergeCell ref="H21:I21"/>
    <mergeCell ref="H22:J22"/>
    <mergeCell ref="B18:C18"/>
    <mergeCell ref="D18:F18"/>
    <mergeCell ref="M17:N17"/>
    <mergeCell ref="M16:N16"/>
    <mergeCell ref="M15:N15"/>
    <mergeCell ref="B17:C17"/>
    <mergeCell ref="D17:F17"/>
    <mergeCell ref="B15:C15"/>
    <mergeCell ref="D15:F15"/>
    <mergeCell ref="B16:C16"/>
    <mergeCell ref="D16:F16"/>
    <mergeCell ref="H17:I17"/>
    <mergeCell ref="H18:J19"/>
    <mergeCell ref="M18:N18"/>
    <mergeCell ref="H15:I15"/>
    <mergeCell ref="H16:I16"/>
    <mergeCell ref="D40:F40"/>
    <mergeCell ref="B51:C51"/>
    <mergeCell ref="B52:C52"/>
    <mergeCell ref="B53:C53"/>
    <mergeCell ref="B40:C41"/>
    <mergeCell ref="B42:C42"/>
    <mergeCell ref="B46:C46"/>
    <mergeCell ref="B47:C47"/>
    <mergeCell ref="B48:C48"/>
    <mergeCell ref="B49:C49"/>
    <mergeCell ref="B50:C50"/>
    <mergeCell ref="B43:C43"/>
    <mergeCell ref="B44:C44"/>
    <mergeCell ref="B45:C45"/>
  </mergeCells>
  <pageMargins left="0" right="0" top="0" bottom="0" header="0" footer="0"/>
  <pageSetup paperSize="9" orientation="landscape" r:id="rId2"/>
  <headerFooter scaleWithDoc="0"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3" zoomScaleNormal="100" workbookViewId="0">
      <selection activeCell="E32" sqref="E32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72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22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65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65" t="s">
        <v>27</v>
      </c>
      <c r="N18" s="22" t="s">
        <v>49</v>
      </c>
      <c r="O18" s="20">
        <f>COUNTIF($C$30:$C$60,"W/H")</f>
        <v>9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65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65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65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65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65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4">
        <f>'Overblik - 2023'!J14</f>
        <v>10</v>
      </c>
      <c r="E24" s="163"/>
      <c r="F24" s="192">
        <f>'Overblik - 2023'!J15</f>
        <v>3.32</v>
      </c>
      <c r="G24" s="166"/>
      <c r="H24" s="162">
        <f>'Overblik - 2023'!J16</f>
        <v>0</v>
      </c>
      <c r="I24" s="163"/>
      <c r="J24" s="162">
        <f>'Overblik - 2023'!J17</f>
        <v>4</v>
      </c>
      <c r="K24" s="163"/>
      <c r="L24" s="3"/>
      <c r="M24" s="66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3.907985046680551E-14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10.000000000000039</v>
      </c>
      <c r="E26" s="161"/>
      <c r="F26" s="193">
        <f>F24+F25</f>
        <v>5.4</v>
      </c>
      <c r="G26" s="194"/>
      <c r="H26" s="160">
        <f>H24+H25</f>
        <v>0</v>
      </c>
      <c r="I26" s="161"/>
      <c r="J26" s="160">
        <f>J24+J25</f>
        <v>4</v>
      </c>
      <c r="K26" s="161"/>
    </row>
    <row r="27" spans="2:20" ht="15" customHeight="1" x14ac:dyDescent="0.25">
      <c r="I27" s="167"/>
      <c r="J27" s="167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0"/>
      <c r="C29" s="184"/>
      <c r="D29" s="86" t="s">
        <v>3</v>
      </c>
      <c r="E29" s="87" t="s">
        <v>4</v>
      </c>
      <c r="F29" s="86" t="s">
        <v>3</v>
      </c>
      <c r="G29" s="87" t="s">
        <v>4</v>
      </c>
      <c r="H29" s="86" t="s">
        <v>3</v>
      </c>
      <c r="I29" s="87" t="s">
        <v>4</v>
      </c>
      <c r="J29" s="184"/>
      <c r="K29" s="184"/>
      <c r="L29" s="186"/>
      <c r="M29" s="187"/>
      <c r="N29" s="187"/>
      <c r="O29" s="188"/>
      <c r="T29" s="6"/>
    </row>
    <row r="30" spans="2:20" x14ac:dyDescent="0.25">
      <c r="B30" s="97">
        <v>44927</v>
      </c>
      <c r="C30" s="97" t="s">
        <v>27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9">
        <f t="shared" ref="J30:J31" si="0">(E30-D30+G30-F30+I30-H30)*24</f>
        <v>0</v>
      </c>
      <c r="K30" s="99">
        <f t="shared" ref="K30:K31" si="1">IF(C30="A",J30-$D$19/5,IF(C30="W/H",J30,IF(C30="Flx",-$D$19/5,0)))</f>
        <v>0</v>
      </c>
      <c r="L30" s="178"/>
      <c r="M30" s="178"/>
      <c r="N30" s="178"/>
      <c r="O30" s="178"/>
    </row>
    <row r="31" spans="2:20" x14ac:dyDescent="0.25">
      <c r="B31" s="90">
        <v>44928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si="0"/>
        <v>7.4000000000000021</v>
      </c>
      <c r="K31" s="93">
        <f t="shared" si="1"/>
        <v>1.7763568394002505E-15</v>
      </c>
      <c r="L31" s="179"/>
      <c r="M31" s="180"/>
      <c r="N31" s="180"/>
      <c r="O31" s="181"/>
    </row>
    <row r="32" spans="2:20" x14ac:dyDescent="0.25">
      <c r="B32" s="90">
        <v>44929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ref="J32:J60" si="2">(E32-D32+G32-F32+I32-H32)*24</f>
        <v>7.4000000000000021</v>
      </c>
      <c r="K32" s="93">
        <f t="shared" ref="K32:K59" si="3">IF(C32="A",J32-$D$19/5,IF(C32="W/H",J32,IF(C32="Flx",-$D$19/5,0)))</f>
        <v>1.7763568394002505E-15</v>
      </c>
      <c r="L32" s="177"/>
      <c r="M32" s="177"/>
      <c r="N32" s="177"/>
      <c r="O32" s="177"/>
    </row>
    <row r="33" spans="2:15" x14ac:dyDescent="0.25">
      <c r="B33" s="90">
        <v>44930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si="2"/>
        <v>7.4000000000000021</v>
      </c>
      <c r="K33" s="93">
        <f t="shared" si="3"/>
        <v>1.7763568394002505E-15</v>
      </c>
      <c r="L33" s="177"/>
      <c r="M33" s="177"/>
      <c r="N33" s="177"/>
      <c r="O33" s="177"/>
    </row>
    <row r="34" spans="2:15" x14ac:dyDescent="0.25">
      <c r="B34" s="90">
        <v>44931</v>
      </c>
      <c r="C34" s="90" t="s">
        <v>18</v>
      </c>
      <c r="D34" s="92">
        <v>0.33333333333333331</v>
      </c>
      <c r="E34" s="92">
        <v>0.64166666666666672</v>
      </c>
      <c r="F34" s="92">
        <v>0</v>
      </c>
      <c r="G34" s="92">
        <v>0</v>
      </c>
      <c r="H34" s="92">
        <v>0</v>
      </c>
      <c r="I34" s="92">
        <v>0</v>
      </c>
      <c r="J34" s="93">
        <f t="shared" si="2"/>
        <v>7.4000000000000021</v>
      </c>
      <c r="K34" s="93">
        <f t="shared" si="3"/>
        <v>1.7763568394002505E-15</v>
      </c>
      <c r="L34" s="177"/>
      <c r="M34" s="177"/>
      <c r="N34" s="177"/>
      <c r="O34" s="177"/>
    </row>
    <row r="35" spans="2:15" x14ac:dyDescent="0.25">
      <c r="B35" s="90">
        <v>44932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2"/>
        <v>7.4000000000000021</v>
      </c>
      <c r="K35" s="93">
        <f t="shared" si="3"/>
        <v>1.7763568394002505E-15</v>
      </c>
      <c r="L35" s="177"/>
      <c r="M35" s="177"/>
      <c r="N35" s="177"/>
      <c r="O35" s="177"/>
    </row>
    <row r="36" spans="2:15" x14ac:dyDescent="0.25">
      <c r="B36" s="94">
        <v>44933</v>
      </c>
      <c r="C36" s="97" t="s">
        <v>27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9">
        <f t="shared" si="2"/>
        <v>0</v>
      </c>
      <c r="K36" s="99">
        <f t="shared" si="3"/>
        <v>0</v>
      </c>
      <c r="L36" s="178"/>
      <c r="M36" s="178"/>
      <c r="N36" s="178"/>
      <c r="O36" s="178"/>
    </row>
    <row r="37" spans="2:15" x14ac:dyDescent="0.25">
      <c r="B37" s="94">
        <v>44934</v>
      </c>
      <c r="C37" s="97" t="s">
        <v>27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9">
        <f t="shared" ref="J37:J38" si="4">(E37-D37+G37-F37+I37-H37)*24</f>
        <v>0</v>
      </c>
      <c r="K37" s="99">
        <f t="shared" ref="K37:K38" si="5">IF(C37="A",J37-$D$19/5,IF(C37="W/H",J37,IF(C37="Flx",-$D$19/5,0)))</f>
        <v>0</v>
      </c>
      <c r="L37" s="178"/>
      <c r="M37" s="178"/>
      <c r="N37" s="178"/>
      <c r="O37" s="178"/>
    </row>
    <row r="38" spans="2:15" x14ac:dyDescent="0.25">
      <c r="B38" s="90">
        <v>44935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4"/>
        <v>7.4000000000000021</v>
      </c>
      <c r="K38" s="93">
        <f t="shared" si="5"/>
        <v>1.7763568394002505E-15</v>
      </c>
      <c r="L38" s="179"/>
      <c r="M38" s="180"/>
      <c r="N38" s="180"/>
      <c r="O38" s="181"/>
    </row>
    <row r="39" spans="2:15" x14ac:dyDescent="0.25">
      <c r="B39" s="90">
        <v>44936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ref="J39:J43" si="6">(E39-D39+G39-F39+I39-H39)*24</f>
        <v>7.4000000000000021</v>
      </c>
      <c r="K39" s="93">
        <f t="shared" ref="K39:K43" si="7">IF(C39="A",J39-$D$19/5,IF(C39="W/H",J39,IF(C39="Flx",-$D$19/5,0)))</f>
        <v>1.7763568394002505E-15</v>
      </c>
      <c r="L39" s="177"/>
      <c r="M39" s="177"/>
      <c r="N39" s="177"/>
      <c r="O39" s="177"/>
    </row>
    <row r="40" spans="2:15" x14ac:dyDescent="0.25">
      <c r="B40" s="90">
        <v>44937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si="6"/>
        <v>7.4000000000000021</v>
      </c>
      <c r="K40" s="93">
        <f t="shared" si="7"/>
        <v>1.7763568394002505E-15</v>
      </c>
      <c r="L40" s="177"/>
      <c r="M40" s="177"/>
      <c r="N40" s="177"/>
      <c r="O40" s="177"/>
    </row>
    <row r="41" spans="2:15" x14ac:dyDescent="0.25">
      <c r="B41" s="90">
        <v>44938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si="6"/>
        <v>7.4000000000000021</v>
      </c>
      <c r="K41" s="93">
        <f t="shared" si="7"/>
        <v>1.7763568394002505E-15</v>
      </c>
      <c r="L41" s="177"/>
      <c r="M41" s="177"/>
      <c r="N41" s="177"/>
      <c r="O41" s="177"/>
    </row>
    <row r="42" spans="2:15" x14ac:dyDescent="0.25">
      <c r="B42" s="90">
        <v>44939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6"/>
        <v>7.4000000000000021</v>
      </c>
      <c r="K42" s="93">
        <f t="shared" si="7"/>
        <v>1.7763568394002505E-15</v>
      </c>
      <c r="L42" s="177"/>
      <c r="M42" s="177"/>
      <c r="N42" s="177"/>
      <c r="O42" s="177"/>
    </row>
    <row r="43" spans="2:15" x14ac:dyDescent="0.25">
      <c r="B43" s="94">
        <v>44940</v>
      </c>
      <c r="C43" s="97" t="s">
        <v>27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9">
        <f t="shared" si="6"/>
        <v>0</v>
      </c>
      <c r="K43" s="99">
        <f t="shared" si="7"/>
        <v>0</v>
      </c>
      <c r="L43" s="178"/>
      <c r="M43" s="178"/>
      <c r="N43" s="178"/>
      <c r="O43" s="178"/>
    </row>
    <row r="44" spans="2:15" x14ac:dyDescent="0.25">
      <c r="B44" s="94">
        <v>44941</v>
      </c>
      <c r="C44" s="97" t="s">
        <v>27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9">
        <f t="shared" si="2"/>
        <v>0</v>
      </c>
      <c r="K44" s="99">
        <f t="shared" si="3"/>
        <v>0</v>
      </c>
      <c r="L44" s="178"/>
      <c r="M44" s="178"/>
      <c r="N44" s="178"/>
      <c r="O44" s="178"/>
    </row>
    <row r="45" spans="2:15" x14ac:dyDescent="0.25">
      <c r="B45" s="90">
        <v>44942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2"/>
        <v>7.4000000000000021</v>
      </c>
      <c r="K45" s="93">
        <f t="shared" si="3"/>
        <v>1.7763568394002505E-15</v>
      </c>
      <c r="L45" s="179"/>
      <c r="M45" s="180"/>
      <c r="N45" s="180"/>
      <c r="O45" s="181"/>
    </row>
    <row r="46" spans="2:15" x14ac:dyDescent="0.25">
      <c r="B46" s="90">
        <v>44943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ref="J46:J50" si="8">(E46-D46+G46-F46+I46-H46)*24</f>
        <v>7.4000000000000021</v>
      </c>
      <c r="K46" s="93">
        <f t="shared" ref="K46:K50" si="9">IF(C46="A",J46-$D$19/5,IF(C46="W/H",J46,IF(C46="Flx",-$D$19/5,0)))</f>
        <v>1.7763568394002505E-15</v>
      </c>
      <c r="L46" s="177"/>
      <c r="M46" s="177"/>
      <c r="N46" s="177"/>
      <c r="O46" s="177"/>
    </row>
    <row r="47" spans="2:15" x14ac:dyDescent="0.25">
      <c r="B47" s="90">
        <v>44944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si="8"/>
        <v>7.4000000000000021</v>
      </c>
      <c r="K47" s="93">
        <f t="shared" si="9"/>
        <v>1.7763568394002505E-15</v>
      </c>
      <c r="L47" s="177"/>
      <c r="M47" s="177"/>
      <c r="N47" s="177"/>
      <c r="O47" s="177"/>
    </row>
    <row r="48" spans="2:15" x14ac:dyDescent="0.25">
      <c r="B48" s="90">
        <v>44945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si="8"/>
        <v>7.4000000000000021</v>
      </c>
      <c r="K48" s="93">
        <f t="shared" si="9"/>
        <v>1.7763568394002505E-15</v>
      </c>
      <c r="L48" s="177"/>
      <c r="M48" s="177"/>
      <c r="N48" s="177"/>
      <c r="O48" s="177"/>
    </row>
    <row r="49" spans="2:15" x14ac:dyDescent="0.25">
      <c r="B49" s="90">
        <v>44946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8"/>
        <v>7.4000000000000021</v>
      </c>
      <c r="K49" s="93">
        <f t="shared" si="9"/>
        <v>1.7763568394002505E-15</v>
      </c>
      <c r="L49" s="177"/>
      <c r="M49" s="177"/>
      <c r="N49" s="177"/>
      <c r="O49" s="177"/>
    </row>
    <row r="50" spans="2:15" x14ac:dyDescent="0.25">
      <c r="B50" s="94">
        <v>44947</v>
      </c>
      <c r="C50" s="97" t="s">
        <v>27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9">
        <f t="shared" si="8"/>
        <v>0</v>
      </c>
      <c r="K50" s="99">
        <f t="shared" si="9"/>
        <v>0</v>
      </c>
      <c r="L50" s="178"/>
      <c r="M50" s="178"/>
      <c r="N50" s="178"/>
      <c r="O50" s="178"/>
    </row>
    <row r="51" spans="2:15" x14ac:dyDescent="0.25">
      <c r="B51" s="94">
        <v>44948</v>
      </c>
      <c r="C51" s="97" t="s">
        <v>27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9">
        <f t="shared" si="2"/>
        <v>0</v>
      </c>
      <c r="K51" s="99">
        <f t="shared" si="3"/>
        <v>0</v>
      </c>
      <c r="L51" s="178"/>
      <c r="M51" s="178"/>
      <c r="N51" s="178"/>
      <c r="O51" s="178"/>
    </row>
    <row r="52" spans="2:15" x14ac:dyDescent="0.25">
      <c r="B52" s="90">
        <v>44949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2"/>
        <v>7.4000000000000021</v>
      </c>
      <c r="K52" s="93">
        <f t="shared" si="3"/>
        <v>1.7763568394002505E-15</v>
      </c>
      <c r="L52" s="179"/>
      <c r="M52" s="180"/>
      <c r="N52" s="180"/>
      <c r="O52" s="181"/>
    </row>
    <row r="53" spans="2:15" x14ac:dyDescent="0.25">
      <c r="B53" s="90">
        <v>44950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ref="J53:J57" si="10">(E53-D53+G53-F53+I53-H53)*24</f>
        <v>7.4000000000000021</v>
      </c>
      <c r="K53" s="93">
        <f t="shared" ref="K53:K57" si="11">IF(C53="A",J53-$D$19/5,IF(C53="W/H",J53,IF(C53="Flx",-$D$19/5,0)))</f>
        <v>1.7763568394002505E-15</v>
      </c>
      <c r="L53" s="177"/>
      <c r="M53" s="177"/>
      <c r="N53" s="177"/>
      <c r="O53" s="177"/>
    </row>
    <row r="54" spans="2:15" x14ac:dyDescent="0.25">
      <c r="B54" s="90">
        <v>44951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si="10"/>
        <v>7.4000000000000021</v>
      </c>
      <c r="K54" s="93">
        <f t="shared" si="11"/>
        <v>1.7763568394002505E-15</v>
      </c>
      <c r="L54" s="177"/>
      <c r="M54" s="177"/>
      <c r="N54" s="177"/>
      <c r="O54" s="177"/>
    </row>
    <row r="55" spans="2:15" x14ac:dyDescent="0.25">
      <c r="B55" s="90">
        <v>44952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si="10"/>
        <v>7.4000000000000021</v>
      </c>
      <c r="K55" s="93">
        <f t="shared" si="11"/>
        <v>1.7763568394002505E-15</v>
      </c>
      <c r="L55" s="177"/>
      <c r="M55" s="177"/>
      <c r="N55" s="177"/>
      <c r="O55" s="177"/>
    </row>
    <row r="56" spans="2:15" x14ac:dyDescent="0.25">
      <c r="B56" s="90">
        <v>44953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10"/>
        <v>7.4000000000000021</v>
      </c>
      <c r="K56" s="93">
        <f t="shared" si="11"/>
        <v>1.7763568394002505E-15</v>
      </c>
      <c r="L56" s="177"/>
      <c r="M56" s="177"/>
      <c r="N56" s="177"/>
      <c r="O56" s="177"/>
    </row>
    <row r="57" spans="2:15" x14ac:dyDescent="0.25">
      <c r="B57" s="94">
        <v>44954</v>
      </c>
      <c r="C57" s="97" t="s">
        <v>27</v>
      </c>
      <c r="D57" s="98">
        <v>0</v>
      </c>
      <c r="E57" s="98">
        <v>0</v>
      </c>
      <c r="F57" s="98">
        <v>0</v>
      </c>
      <c r="G57" s="98">
        <v>0</v>
      </c>
      <c r="H57" s="98">
        <v>0</v>
      </c>
      <c r="I57" s="98">
        <v>0</v>
      </c>
      <c r="J57" s="99">
        <f t="shared" si="10"/>
        <v>0</v>
      </c>
      <c r="K57" s="99">
        <f t="shared" si="11"/>
        <v>0</v>
      </c>
      <c r="L57" s="178"/>
      <c r="M57" s="178"/>
      <c r="N57" s="178"/>
      <c r="O57" s="178"/>
    </row>
    <row r="58" spans="2:15" x14ac:dyDescent="0.25">
      <c r="B58" s="94">
        <v>44955</v>
      </c>
      <c r="C58" s="97" t="s">
        <v>27</v>
      </c>
      <c r="D58" s="98">
        <v>0</v>
      </c>
      <c r="E58" s="98">
        <v>0</v>
      </c>
      <c r="F58" s="98">
        <v>0</v>
      </c>
      <c r="G58" s="98">
        <v>0</v>
      </c>
      <c r="H58" s="98">
        <v>0</v>
      </c>
      <c r="I58" s="98">
        <v>0</v>
      </c>
      <c r="J58" s="99">
        <f t="shared" si="2"/>
        <v>0</v>
      </c>
      <c r="K58" s="99">
        <f t="shared" si="3"/>
        <v>0</v>
      </c>
      <c r="L58" s="178"/>
      <c r="M58" s="178"/>
      <c r="N58" s="178"/>
      <c r="O58" s="178"/>
    </row>
    <row r="59" spans="2:15" x14ac:dyDescent="0.25">
      <c r="B59" s="90">
        <v>44956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si="2"/>
        <v>7.4000000000000021</v>
      </c>
      <c r="K59" s="93">
        <f t="shared" si="3"/>
        <v>1.7763568394002505E-15</v>
      </c>
      <c r="L59" s="179"/>
      <c r="M59" s="180"/>
      <c r="N59" s="180"/>
      <c r="O59" s="181"/>
    </row>
    <row r="60" spans="2:15" x14ac:dyDescent="0.25">
      <c r="B60" s="90">
        <v>44957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si="2"/>
        <v>7.4000000000000021</v>
      </c>
      <c r="K60" s="93">
        <f t="shared" ref="K60" si="12">IF(C60="A",J60-$D$19/5,IF(C60="W/H",J60,IF(C60="Flx",-$D$19/5,0)))</f>
        <v>1.7763568394002505E-15</v>
      </c>
      <c r="L60" s="177"/>
      <c r="M60" s="177"/>
      <c r="N60" s="177"/>
      <c r="O60" s="177"/>
    </row>
    <row r="61" spans="2:15" x14ac:dyDescent="0.25">
      <c r="B61" s="26"/>
      <c r="C61" s="26"/>
      <c r="D61" s="69"/>
      <c r="E61" s="70"/>
      <c r="F61" s="69"/>
      <c r="G61" s="70"/>
      <c r="H61" s="69"/>
      <c r="I61" s="70"/>
      <c r="J61" s="89">
        <f>SUM(J30:J60)</f>
        <v>162.8000000000001</v>
      </c>
      <c r="K61" s="89">
        <f>SUM(K30:K60)</f>
        <v>3.907985046680551E-14</v>
      </c>
      <c r="L61" s="174"/>
      <c r="M61" s="175"/>
      <c r="N61" s="175"/>
      <c r="O61" s="176"/>
    </row>
  </sheetData>
  <sheetProtection algorithmName="SHA-512" hashValue="Dy5g/5FHDYsLuvhdnZxXWcP9OZxozq5A4NZVdbpcZtdvTGURXohs5wzgsNLvbnoMz572H+/0a981pnyLvgrmLw==" saltValue="tfvRTS6NUdIVCNHZIFJIIQ==" spinCount="100000" sheet="1" selectLockedCells="1"/>
  <customSheetViews>
    <customSheetView guid="{7202B09F-BB5C-4D13-96F0-84FAAFE8D9B0}" showGridLines="0"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8:C18"/>
    <mergeCell ref="D18:G18"/>
    <mergeCell ref="I18:J18"/>
    <mergeCell ref="B11:L12"/>
    <mergeCell ref="M11:O12"/>
    <mergeCell ref="B16:C16"/>
    <mergeCell ref="D16:G16"/>
    <mergeCell ref="I16:J16"/>
    <mergeCell ref="B28:B29"/>
    <mergeCell ref="C28:C29"/>
    <mergeCell ref="D28:E28"/>
    <mergeCell ref="F28:G28"/>
    <mergeCell ref="F22:G23"/>
    <mergeCell ref="D24:E24"/>
    <mergeCell ref="B24:C24"/>
    <mergeCell ref="F24:G24"/>
    <mergeCell ref="B26:C26"/>
    <mergeCell ref="D26:E26"/>
    <mergeCell ref="F26:G26"/>
    <mergeCell ref="L35:O35"/>
    <mergeCell ref="H28:I28"/>
    <mergeCell ref="J28:J29"/>
    <mergeCell ref="K28:K29"/>
    <mergeCell ref="L28:O29"/>
    <mergeCell ref="L30:O30"/>
    <mergeCell ref="L31:O31"/>
    <mergeCell ref="L32:O32"/>
    <mergeCell ref="L33:O33"/>
    <mergeCell ref="L34:O34"/>
    <mergeCell ref="L47:O47"/>
    <mergeCell ref="L36:O36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61:O61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60:O60"/>
    <mergeCell ref="I27:J27"/>
    <mergeCell ref="B14:G15"/>
    <mergeCell ref="I14:K15"/>
    <mergeCell ref="O14:O15"/>
    <mergeCell ref="M14:N15"/>
    <mergeCell ref="I19:K20"/>
    <mergeCell ref="B22:C23"/>
    <mergeCell ref="D22:E23"/>
    <mergeCell ref="I21:J21"/>
    <mergeCell ref="H22:I23"/>
    <mergeCell ref="J22:K23"/>
    <mergeCell ref="B19:C19"/>
    <mergeCell ref="D19:G19"/>
    <mergeCell ref="B17:C17"/>
    <mergeCell ref="D17:G17"/>
    <mergeCell ref="I17:J17"/>
    <mergeCell ref="H26:I26"/>
    <mergeCell ref="J26:K26"/>
    <mergeCell ref="H24:I24"/>
    <mergeCell ref="J24:K24"/>
    <mergeCell ref="B25:C25"/>
    <mergeCell ref="D25:E25"/>
    <mergeCell ref="F25:G25"/>
    <mergeCell ref="H25:I25"/>
    <mergeCell ref="J25:K25"/>
  </mergeCells>
  <dataValidations count="2">
    <dataValidation type="list" allowBlank="1" showInputMessage="1" showErrorMessage="1" sqref="C30:C60">
      <formula1>$M$16:$M$24</formula1>
    </dataValidation>
    <dataValidation type="time" allowBlank="1" showInputMessage="1" showErrorMessage="1" sqref="F30:G43 F45:G60 H30:I60">
      <formula1>0</formula1>
      <formula2>0.999305555555556</formula2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30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73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20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65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65" t="s">
        <v>27</v>
      </c>
      <c r="N18" s="22" t="s">
        <v>49</v>
      </c>
      <c r="O18" s="20">
        <f>COUNTIF($C$30:$C$60,"W/H")</f>
        <v>8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65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65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65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65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65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Januar!D26</f>
        <v>10.000000000000039</v>
      </c>
      <c r="E24" s="163"/>
      <c r="F24" s="192">
        <f>Januar!F26</f>
        <v>5.4</v>
      </c>
      <c r="G24" s="166"/>
      <c r="H24" s="162">
        <f>Januar!H26</f>
        <v>0</v>
      </c>
      <c r="I24" s="163"/>
      <c r="J24" s="162">
        <f>Januar!J26</f>
        <v>4</v>
      </c>
      <c r="K24" s="163"/>
      <c r="L24" s="3"/>
      <c r="M24" s="66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3.5527136788005009E-14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10.000000000000075</v>
      </c>
      <c r="E26" s="161"/>
      <c r="F26" s="193">
        <f>F24+F25</f>
        <v>7.48</v>
      </c>
      <c r="G26" s="194"/>
      <c r="H26" s="160">
        <f>H24+H25</f>
        <v>0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96" t="s">
        <v>2</v>
      </c>
      <c r="C28" s="197" t="s">
        <v>23</v>
      </c>
      <c r="D28" s="196" t="s">
        <v>15</v>
      </c>
      <c r="E28" s="196"/>
      <c r="F28" s="196" t="s">
        <v>16</v>
      </c>
      <c r="G28" s="196"/>
      <c r="H28" s="196" t="s">
        <v>17</v>
      </c>
      <c r="I28" s="196"/>
      <c r="J28" s="197" t="s">
        <v>20</v>
      </c>
      <c r="K28" s="197" t="s">
        <v>63</v>
      </c>
      <c r="L28" s="133" t="s">
        <v>19</v>
      </c>
      <c r="M28" s="116"/>
      <c r="N28" s="116"/>
      <c r="O28" s="185"/>
    </row>
    <row r="29" spans="2:20" x14ac:dyDescent="0.25">
      <c r="B29" s="196"/>
      <c r="C29" s="197"/>
      <c r="D29" s="91" t="s">
        <v>3</v>
      </c>
      <c r="E29" s="91" t="s">
        <v>4</v>
      </c>
      <c r="F29" s="91" t="s">
        <v>3</v>
      </c>
      <c r="G29" s="91" t="s">
        <v>4</v>
      </c>
      <c r="H29" s="91" t="s">
        <v>3</v>
      </c>
      <c r="I29" s="91" t="s">
        <v>4</v>
      </c>
      <c r="J29" s="197"/>
      <c r="K29" s="197"/>
      <c r="L29" s="186"/>
      <c r="M29" s="187"/>
      <c r="N29" s="187"/>
      <c r="O29" s="188"/>
      <c r="T29" s="6"/>
    </row>
    <row r="30" spans="2:20" x14ac:dyDescent="0.25">
      <c r="B30" s="90">
        <v>44958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5" si="0">(E30-D30+G30-F30+I30-H30)*24</f>
        <v>7.4000000000000021</v>
      </c>
      <c r="K30" s="93">
        <f t="shared" ref="K30:K55" si="1">IF(C30="A",J30-$D$19/5,IF(C30="W/H",J30,IF(C30="Flx",-$D$19/5,0)))</f>
        <v>1.7763568394002505E-15</v>
      </c>
      <c r="L30" s="177"/>
      <c r="M30" s="177"/>
      <c r="N30" s="177"/>
      <c r="O30" s="177"/>
    </row>
    <row r="31" spans="2:20" x14ac:dyDescent="0.25">
      <c r="B31" s="90">
        <v>44959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si="0"/>
        <v>7.4000000000000021</v>
      </c>
      <c r="K31" s="93">
        <f t="shared" si="1"/>
        <v>1.7763568394002505E-15</v>
      </c>
      <c r="L31" s="177"/>
      <c r="M31" s="177"/>
      <c r="N31" s="177"/>
      <c r="O31" s="177"/>
    </row>
    <row r="32" spans="2:20" x14ac:dyDescent="0.25">
      <c r="B32" s="90">
        <v>44960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0"/>
        <v>7.4000000000000021</v>
      </c>
      <c r="K32" s="93">
        <f t="shared" si="1"/>
        <v>1.7763568394002505E-15</v>
      </c>
      <c r="L32" s="177"/>
      <c r="M32" s="177"/>
      <c r="N32" s="177"/>
      <c r="O32" s="177"/>
    </row>
    <row r="33" spans="2:15" x14ac:dyDescent="0.25">
      <c r="B33" s="94">
        <v>44961</v>
      </c>
      <c r="C33" s="94" t="s">
        <v>27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6">
        <f t="shared" ref="J33" si="2">(E33-D33+G33-F33+I33-H33)*24</f>
        <v>0</v>
      </c>
      <c r="K33" s="96">
        <f t="shared" ref="K33" si="3">IF(C33="A",J33-$D$19/5,IF(C33="W/H",J33,IF(C33="Flx",-$D$19/5,0)))</f>
        <v>0</v>
      </c>
      <c r="L33" s="195"/>
      <c r="M33" s="195"/>
      <c r="N33" s="195"/>
      <c r="O33" s="195"/>
    </row>
    <row r="34" spans="2:15" x14ac:dyDescent="0.25">
      <c r="B34" s="94">
        <v>44962</v>
      </c>
      <c r="C34" s="94" t="s">
        <v>27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6">
        <f t="shared" si="0"/>
        <v>0</v>
      </c>
      <c r="K34" s="96">
        <f t="shared" si="1"/>
        <v>0</v>
      </c>
      <c r="L34" s="195"/>
      <c r="M34" s="195"/>
      <c r="N34" s="195"/>
      <c r="O34" s="195"/>
    </row>
    <row r="35" spans="2:15" x14ac:dyDescent="0.25">
      <c r="B35" s="90">
        <v>44963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ref="J35" si="4">(E35-D35+G35-F35+I35-H35)*24</f>
        <v>7.4000000000000021</v>
      </c>
      <c r="K35" s="93">
        <f t="shared" ref="K35" si="5">IF(C35="A",J35-$D$19/5,IF(C35="W/H",J35,IF(C35="Flx",-$D$19/5,0)))</f>
        <v>1.7763568394002505E-15</v>
      </c>
      <c r="L35" s="177"/>
      <c r="M35" s="177"/>
      <c r="N35" s="177"/>
      <c r="O35" s="177"/>
    </row>
    <row r="36" spans="2:15" x14ac:dyDescent="0.25">
      <c r="B36" s="90">
        <v>44964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</row>
    <row r="37" spans="2:15" x14ac:dyDescent="0.25">
      <c r="B37" s="90">
        <v>44965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</row>
    <row r="38" spans="2:15" x14ac:dyDescent="0.25">
      <c r="B38" s="90">
        <v>44966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0"/>
        <v>7.4000000000000021</v>
      </c>
      <c r="K38" s="93">
        <f t="shared" si="1"/>
        <v>1.7763568394002505E-15</v>
      </c>
      <c r="L38" s="177"/>
      <c r="M38" s="177"/>
      <c r="N38" s="177"/>
      <c r="O38" s="177"/>
    </row>
    <row r="39" spans="2:15" x14ac:dyDescent="0.25">
      <c r="B39" s="90">
        <v>44967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0"/>
        <v>7.4000000000000021</v>
      </c>
      <c r="K39" s="93">
        <f t="shared" si="1"/>
        <v>1.7763568394002505E-15</v>
      </c>
      <c r="L39" s="177"/>
      <c r="M39" s="177"/>
      <c r="N39" s="177"/>
      <c r="O39" s="177"/>
    </row>
    <row r="40" spans="2:15" x14ac:dyDescent="0.25">
      <c r="B40" s="94">
        <v>44968</v>
      </c>
      <c r="C40" s="94" t="s">
        <v>27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6">
        <f t="shared" ref="J40" si="6">(E40-D40+G40-F40+I40-H40)*24</f>
        <v>0</v>
      </c>
      <c r="K40" s="96">
        <f t="shared" ref="K40" si="7">IF(C40="A",J40-$D$19/5,IF(C40="W/H",J40,IF(C40="Flx",-$D$19/5,0)))</f>
        <v>0</v>
      </c>
      <c r="L40" s="195"/>
      <c r="M40" s="195"/>
      <c r="N40" s="195"/>
      <c r="O40" s="195"/>
    </row>
    <row r="41" spans="2:15" x14ac:dyDescent="0.25">
      <c r="B41" s="94">
        <v>44969</v>
      </c>
      <c r="C41" s="94" t="s">
        <v>27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>
        <f t="shared" si="0"/>
        <v>0</v>
      </c>
      <c r="K41" s="96">
        <f t="shared" si="1"/>
        <v>0</v>
      </c>
      <c r="L41" s="195"/>
      <c r="M41" s="195"/>
      <c r="N41" s="195"/>
      <c r="O41" s="195"/>
    </row>
    <row r="42" spans="2:15" x14ac:dyDescent="0.25">
      <c r="B42" s="90">
        <v>44970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ref="J42" si="8">(E42-D42+G42-F42+I42-H42)*24</f>
        <v>7.4000000000000021</v>
      </c>
      <c r="K42" s="93">
        <f t="shared" ref="K42" si="9">IF(C42="A",J42-$D$19/5,IF(C42="W/H",J42,IF(C42="Flx",-$D$19/5,0)))</f>
        <v>1.7763568394002505E-15</v>
      </c>
      <c r="L42" s="177"/>
      <c r="M42" s="177"/>
      <c r="N42" s="177"/>
      <c r="O42" s="177"/>
    </row>
    <row r="43" spans="2:15" x14ac:dyDescent="0.25">
      <c r="B43" s="90">
        <v>44971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5" x14ac:dyDescent="0.25">
      <c r="B44" s="90">
        <v>44972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5" x14ac:dyDescent="0.25">
      <c r="B45" s="90">
        <v>44973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0"/>
        <v>7.4000000000000021</v>
      </c>
      <c r="K45" s="93">
        <f t="shared" si="1"/>
        <v>1.7763568394002505E-15</v>
      </c>
      <c r="L45" s="177"/>
      <c r="M45" s="177"/>
      <c r="N45" s="177"/>
      <c r="O45" s="177"/>
    </row>
    <row r="46" spans="2:15" x14ac:dyDescent="0.25">
      <c r="B46" s="90">
        <v>44974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0"/>
        <v>7.4000000000000021</v>
      </c>
      <c r="K46" s="93">
        <f t="shared" si="1"/>
        <v>1.7763568394002505E-15</v>
      </c>
      <c r="L46" s="177"/>
      <c r="M46" s="177"/>
      <c r="N46" s="177"/>
      <c r="O46" s="177"/>
    </row>
    <row r="47" spans="2:15" x14ac:dyDescent="0.25">
      <c r="B47" s="94">
        <v>44975</v>
      </c>
      <c r="C47" s="94" t="s">
        <v>27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6">
        <f t="shared" ref="J47" si="10">(E47-D47+G47-F47+I47-H47)*24</f>
        <v>0</v>
      </c>
      <c r="K47" s="96">
        <f t="shared" ref="K47" si="11">IF(C47="A",J47-$D$19/5,IF(C47="W/H",J47,IF(C47="Flx",-$D$19/5,0)))</f>
        <v>0</v>
      </c>
      <c r="L47" s="195"/>
      <c r="M47" s="195"/>
      <c r="N47" s="195"/>
      <c r="O47" s="195"/>
    </row>
    <row r="48" spans="2:15" x14ac:dyDescent="0.25">
      <c r="B48" s="94">
        <v>44976</v>
      </c>
      <c r="C48" s="94" t="s">
        <v>27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6">
        <f t="shared" si="0"/>
        <v>0</v>
      </c>
      <c r="K48" s="96">
        <f t="shared" si="1"/>
        <v>0</v>
      </c>
      <c r="L48" s="195"/>
      <c r="M48" s="195"/>
      <c r="N48" s="195"/>
      <c r="O48" s="195"/>
    </row>
    <row r="49" spans="2:15" x14ac:dyDescent="0.25">
      <c r="B49" s="90">
        <v>44977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ref="J49" si="12">(E49-D49+G49-F49+I49-H49)*24</f>
        <v>7.4000000000000021</v>
      </c>
      <c r="K49" s="93">
        <f t="shared" ref="K49" si="13">IF(C49="A",J49-$D$19/5,IF(C49="W/H",J49,IF(C49="Flx",-$D$19/5,0)))</f>
        <v>1.7763568394002505E-15</v>
      </c>
      <c r="L49" s="177"/>
      <c r="M49" s="177"/>
      <c r="N49" s="177"/>
      <c r="O49" s="177"/>
    </row>
    <row r="50" spans="2:15" x14ac:dyDescent="0.25">
      <c r="B50" s="90">
        <v>44978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44979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0">
        <v>44980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0"/>
        <v>7.4000000000000021</v>
      </c>
      <c r="K52" s="93">
        <f t="shared" si="1"/>
        <v>1.7763568394002505E-15</v>
      </c>
      <c r="L52" s="177"/>
      <c r="M52" s="177"/>
      <c r="N52" s="177"/>
      <c r="O52" s="177"/>
    </row>
    <row r="53" spans="2:15" x14ac:dyDescent="0.25">
      <c r="B53" s="90">
        <v>44981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si="0"/>
        <v>7.4000000000000021</v>
      </c>
      <c r="K53" s="93">
        <f t="shared" si="1"/>
        <v>1.7763568394002505E-15</v>
      </c>
      <c r="L53" s="177"/>
      <c r="M53" s="177"/>
      <c r="N53" s="177"/>
      <c r="O53" s="177"/>
    </row>
    <row r="54" spans="2:15" x14ac:dyDescent="0.25">
      <c r="B54" s="94">
        <v>44982</v>
      </c>
      <c r="C54" s="94" t="s">
        <v>27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6">
        <f t="shared" ref="J54" si="14">(E54-D54+G54-F54+I54-H54)*24</f>
        <v>0</v>
      </c>
      <c r="K54" s="96">
        <f t="shared" ref="K54" si="15">IF(C54="A",J54-$D$19/5,IF(C54="W/H",J54,IF(C54="Flx",-$D$19/5,0)))</f>
        <v>0</v>
      </c>
      <c r="L54" s="195"/>
      <c r="M54" s="195"/>
      <c r="N54" s="195"/>
      <c r="O54" s="195"/>
    </row>
    <row r="55" spans="2:15" x14ac:dyDescent="0.25">
      <c r="B55" s="94">
        <v>44983</v>
      </c>
      <c r="C55" s="94" t="s">
        <v>27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6">
        <f t="shared" si="0"/>
        <v>0</v>
      </c>
      <c r="K55" s="96">
        <f t="shared" si="1"/>
        <v>0</v>
      </c>
      <c r="L55" s="195"/>
      <c r="M55" s="195"/>
      <c r="N55" s="195"/>
      <c r="O55" s="195"/>
    </row>
    <row r="56" spans="2:15" x14ac:dyDescent="0.25">
      <c r="B56" s="90">
        <v>44984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ref="J56" si="16">(E56-D56+G56-F56+I56-H56)*24</f>
        <v>7.4000000000000021</v>
      </c>
      <c r="K56" s="93">
        <f t="shared" ref="K56" si="17">IF(C56="A",J56-$D$19/5,IF(C56="W/H",J56,IF(C56="Flx",-$D$19/5,0)))</f>
        <v>1.7763568394002505E-15</v>
      </c>
      <c r="L56" s="177"/>
      <c r="M56" s="177"/>
      <c r="N56" s="177"/>
      <c r="O56" s="177"/>
    </row>
    <row r="57" spans="2:15" x14ac:dyDescent="0.25">
      <c r="B57" s="90">
        <v>44985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ref="J57" si="18">(E57-D57+G57-F57+I57-H57)*24</f>
        <v>7.4000000000000021</v>
      </c>
      <c r="K57" s="93">
        <f t="shared" ref="K57" si="19">IF(C57="A",J57-$D$19/5,IF(C57="W/H",J57,IF(C57="Flx",-$D$19/5,0)))</f>
        <v>1.7763568394002505E-15</v>
      </c>
      <c r="L57" s="177"/>
      <c r="M57" s="177"/>
      <c r="N57" s="177"/>
      <c r="O57" s="177"/>
    </row>
    <row r="58" spans="2:15" x14ac:dyDescent="0.25">
      <c r="B58" s="94"/>
      <c r="C58" s="94"/>
      <c r="D58" s="95"/>
      <c r="E58" s="95"/>
      <c r="F58" s="95"/>
      <c r="G58" s="95"/>
      <c r="H58" s="95"/>
      <c r="I58" s="95"/>
      <c r="J58" s="96"/>
      <c r="K58" s="96"/>
      <c r="L58" s="195"/>
      <c r="M58" s="195"/>
      <c r="N58" s="195"/>
      <c r="O58" s="195"/>
    </row>
    <row r="59" spans="2:15" ht="14.45" hidden="1" customHeight="1" x14ac:dyDescent="0.25">
      <c r="B59" s="94"/>
      <c r="C59" s="94"/>
      <c r="D59" s="95"/>
      <c r="E59" s="95"/>
      <c r="F59" s="95"/>
      <c r="G59" s="95"/>
      <c r="H59" s="95"/>
      <c r="I59" s="95"/>
      <c r="J59" s="96"/>
      <c r="K59" s="96"/>
      <c r="L59" s="195"/>
      <c r="M59" s="195"/>
      <c r="N59" s="195"/>
      <c r="O59" s="195"/>
    </row>
    <row r="60" spans="2:15" ht="14.45" hidden="1" customHeight="1" x14ac:dyDescent="0.25">
      <c r="B60" s="94"/>
      <c r="C60" s="94"/>
      <c r="D60" s="95"/>
      <c r="E60" s="95"/>
      <c r="F60" s="95"/>
      <c r="G60" s="95"/>
      <c r="H60" s="95"/>
      <c r="I60" s="95"/>
      <c r="J60" s="96"/>
      <c r="K60" s="96"/>
      <c r="L60" s="195"/>
      <c r="M60" s="195"/>
      <c r="N60" s="195"/>
      <c r="O60" s="195"/>
    </row>
    <row r="61" spans="2:15" x14ac:dyDescent="0.25">
      <c r="B61" s="26"/>
      <c r="C61" s="26"/>
      <c r="D61" s="26"/>
      <c r="E61" s="26"/>
      <c r="F61" s="26"/>
      <c r="G61" s="26"/>
      <c r="H61" s="26"/>
      <c r="I61" s="26"/>
      <c r="J61" s="89">
        <f>SUM(J30:J57)</f>
        <v>148.00000000000009</v>
      </c>
      <c r="K61" s="89">
        <f>SUM(K30:K57)</f>
        <v>3.5527136788005009E-14</v>
      </c>
      <c r="L61" s="195"/>
      <c r="M61" s="195"/>
      <c r="N61" s="195"/>
      <c r="O61" s="195"/>
    </row>
  </sheetData>
  <sheetProtection algorithmName="SHA-512" hashValue="6B2xrE5QOM+pl8gwGUJdoqIOdfYWnrLJH4NT5QezNAMWYHyJIzjMbYT+9+Q2MhBslFfbBzsYK7cXsuV6mTL2Sg==" saltValue="d9yrV+KYQEw63Bt/Z79O1Q==" spinCount="100000" sheet="1" selectLockedCells="1"/>
  <customSheetViews>
    <customSheetView guid="{7202B09F-BB5C-4D13-96F0-84FAAFE8D9B0}" showGridLines="0" hiddenRows="1" topLeftCell="A30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28:B29"/>
    <mergeCell ref="C28:C29"/>
    <mergeCell ref="D28:E28"/>
    <mergeCell ref="F28:G28"/>
    <mergeCell ref="D22:E23"/>
    <mergeCell ref="F22:G23"/>
    <mergeCell ref="B24:C24"/>
    <mergeCell ref="B11:L12"/>
    <mergeCell ref="M11:O12"/>
    <mergeCell ref="B16:C16"/>
    <mergeCell ref="D16:G16"/>
    <mergeCell ref="I16:J16"/>
    <mergeCell ref="H28:I28"/>
    <mergeCell ref="J28:J29"/>
    <mergeCell ref="K28:K29"/>
    <mergeCell ref="L28:O29"/>
    <mergeCell ref="L30:O30"/>
    <mergeCell ref="L31:O31"/>
    <mergeCell ref="L32:O32"/>
    <mergeCell ref="L33:O33"/>
    <mergeCell ref="L46:O46"/>
    <mergeCell ref="L35:O35"/>
    <mergeCell ref="L36:O36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34:O34"/>
    <mergeCell ref="L61:O61"/>
    <mergeCell ref="L47:O47"/>
    <mergeCell ref="L48:O48"/>
    <mergeCell ref="L49:O49"/>
    <mergeCell ref="L50:O50"/>
    <mergeCell ref="L51:O51"/>
    <mergeCell ref="L52:O52"/>
    <mergeCell ref="L53:O53"/>
    <mergeCell ref="L54:O54"/>
    <mergeCell ref="L55:O55"/>
    <mergeCell ref="L56:O56"/>
    <mergeCell ref="L60:O60"/>
    <mergeCell ref="L57:O57"/>
    <mergeCell ref="L58:O58"/>
    <mergeCell ref="L59:O59"/>
    <mergeCell ref="I27:J27"/>
    <mergeCell ref="B14:G15"/>
    <mergeCell ref="I14:K15"/>
    <mergeCell ref="O14:O15"/>
    <mergeCell ref="M14:N15"/>
    <mergeCell ref="I19:K20"/>
    <mergeCell ref="B22:C23"/>
    <mergeCell ref="I21:J21"/>
    <mergeCell ref="B19:C19"/>
    <mergeCell ref="D19:G19"/>
    <mergeCell ref="B17:C17"/>
    <mergeCell ref="D17:G17"/>
    <mergeCell ref="I17:J17"/>
    <mergeCell ref="B18:C18"/>
    <mergeCell ref="D18:G18"/>
    <mergeCell ref="I18:J18"/>
    <mergeCell ref="H22:I23"/>
    <mergeCell ref="J22:K23"/>
    <mergeCell ref="D24:E24"/>
    <mergeCell ref="F24:G24"/>
    <mergeCell ref="H24:I24"/>
    <mergeCell ref="J24:K24"/>
    <mergeCell ref="J25:K25"/>
    <mergeCell ref="B26:C26"/>
    <mergeCell ref="D26:E26"/>
    <mergeCell ref="F26:G26"/>
    <mergeCell ref="H26:I26"/>
    <mergeCell ref="J26:K26"/>
    <mergeCell ref="B25:C25"/>
    <mergeCell ref="D25:E25"/>
    <mergeCell ref="F25:G25"/>
    <mergeCell ref="H25:I25"/>
  </mergeCells>
  <dataValidations count="2">
    <dataValidation type="list" allowBlank="1" showInputMessage="1" showErrorMessage="1" sqref="C30:C60">
      <formula1>$M$16:$M$24</formula1>
    </dataValidation>
    <dataValidation type="time" allowBlank="1" showInputMessage="1" showErrorMessage="1" sqref="D30:I60">
      <formula1>0</formula1>
      <formula2>0.999305555555556</formula2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S61"/>
  <sheetViews>
    <sheetView showGridLines="0" topLeftCell="A9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74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1"/>
      <c r="F16" s="171"/>
      <c r="G16" s="201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23</v>
      </c>
    </row>
    <row r="17" spans="2:19" ht="15" customHeight="1" x14ac:dyDescent="0.25">
      <c r="B17" s="112" t="s">
        <v>0</v>
      </c>
      <c r="C17" s="113"/>
      <c r="D17" s="171">
        <f>'Overblik - 2023'!D15:F15</f>
        <v>0</v>
      </c>
      <c r="E17" s="171"/>
      <c r="F17" s="171"/>
      <c r="G17" s="201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19" ht="15" customHeight="1" x14ac:dyDescent="0.25">
      <c r="B18" s="112" t="s">
        <v>1</v>
      </c>
      <c r="C18" s="113"/>
      <c r="D18" s="171">
        <f>'Overblik - 2023'!D16:F16</f>
        <v>0</v>
      </c>
      <c r="E18" s="171"/>
      <c r="F18" s="171"/>
      <c r="G18" s="201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8</v>
      </c>
    </row>
    <row r="19" spans="2:19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S19" s="19"/>
    </row>
    <row r="20" spans="2:19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19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19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19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19" ht="15" customHeight="1" x14ac:dyDescent="0.25">
      <c r="B24" s="142" t="s">
        <v>13</v>
      </c>
      <c r="C24" s="191"/>
      <c r="D24" s="162">
        <f>Februar!D26</f>
        <v>10.000000000000075</v>
      </c>
      <c r="E24" s="163"/>
      <c r="F24" s="192">
        <f>Februar!F26</f>
        <v>7.48</v>
      </c>
      <c r="G24" s="166"/>
      <c r="H24" s="162">
        <f>Februar!H26</f>
        <v>0</v>
      </c>
      <c r="I24" s="163"/>
      <c r="J24" s="162">
        <f>Februar!J26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19" ht="15" customHeight="1" x14ac:dyDescent="0.25">
      <c r="B25" s="112" t="s">
        <v>61</v>
      </c>
      <c r="C25" s="113"/>
      <c r="D25" s="164">
        <f>K61</f>
        <v>4.0856207306205761E-14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19" ht="15" customHeight="1" x14ac:dyDescent="0.25">
      <c r="B26" s="119" t="s">
        <v>14</v>
      </c>
      <c r="C26" s="120"/>
      <c r="D26" s="160">
        <f>D24+D25</f>
        <v>10.000000000000115</v>
      </c>
      <c r="E26" s="161"/>
      <c r="F26" s="193">
        <f>F24+F25</f>
        <v>9.56</v>
      </c>
      <c r="G26" s="194"/>
      <c r="H26" s="160">
        <f>H24+H25</f>
        <v>0</v>
      </c>
      <c r="I26" s="161"/>
      <c r="J26" s="160">
        <f>J24+J25</f>
        <v>4</v>
      </c>
      <c r="K26" s="161"/>
    </row>
    <row r="27" spans="2:19" ht="15" customHeight="1" x14ac:dyDescent="0.25">
      <c r="I27" s="132"/>
      <c r="J27" s="132"/>
      <c r="K27" s="72"/>
    </row>
    <row r="28" spans="2:19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19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S29" s="6"/>
    </row>
    <row r="30" spans="2:19" x14ac:dyDescent="0.25">
      <c r="B30" s="90">
        <v>44986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9" si="0">(E30-D30+G30-F30+I30-H30)*24</f>
        <v>7.4000000000000021</v>
      </c>
      <c r="K30" s="93">
        <f t="shared" ref="K30:K60" si="1">IF(C30="A",J30-$D$19/5,IF(C30="W/H",J30,IF(C30="Flx",-$D$19/5,0)))</f>
        <v>1.7763568394002505E-15</v>
      </c>
      <c r="L30" s="177"/>
      <c r="M30" s="177"/>
      <c r="N30" s="177"/>
      <c r="O30" s="177"/>
    </row>
    <row r="31" spans="2:19" x14ac:dyDescent="0.25">
      <c r="B31" s="90">
        <v>44987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si="0"/>
        <v>7.4000000000000021</v>
      </c>
      <c r="K31" s="93">
        <f t="shared" si="1"/>
        <v>1.7763568394002505E-15</v>
      </c>
      <c r="L31" s="177"/>
      <c r="M31" s="177"/>
      <c r="N31" s="177"/>
      <c r="O31" s="177"/>
    </row>
    <row r="32" spans="2:19" x14ac:dyDescent="0.25">
      <c r="B32" s="90">
        <v>44988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0"/>
        <v>7.4000000000000021</v>
      </c>
      <c r="K32" s="93">
        <f t="shared" si="1"/>
        <v>1.7763568394002505E-15</v>
      </c>
      <c r="L32" s="177"/>
      <c r="M32" s="177"/>
      <c r="N32" s="177"/>
      <c r="O32" s="177"/>
    </row>
    <row r="33" spans="2:15" x14ac:dyDescent="0.25">
      <c r="B33" s="94">
        <v>44989</v>
      </c>
      <c r="C33" s="94" t="s">
        <v>27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6">
        <f t="shared" ref="J33" si="2">(E33-D33+G33-F33+I33-H33)*24</f>
        <v>0</v>
      </c>
      <c r="K33" s="96">
        <f t="shared" ref="K33" si="3">IF(C33="A",J33-$D$19/5,IF(C33="W/H",J33,IF(C33="Flx",-$D$19/5,0)))</f>
        <v>0</v>
      </c>
      <c r="L33" s="195"/>
      <c r="M33" s="195"/>
      <c r="N33" s="195"/>
      <c r="O33" s="195"/>
    </row>
    <row r="34" spans="2:15" x14ac:dyDescent="0.25">
      <c r="B34" s="94">
        <v>44990</v>
      </c>
      <c r="C34" s="94" t="s">
        <v>27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6">
        <f t="shared" si="0"/>
        <v>0</v>
      </c>
      <c r="K34" s="96">
        <f t="shared" si="1"/>
        <v>0</v>
      </c>
      <c r="L34" s="195"/>
      <c r="M34" s="195"/>
      <c r="N34" s="195"/>
      <c r="O34" s="195"/>
    </row>
    <row r="35" spans="2:15" x14ac:dyDescent="0.25">
      <c r="B35" s="90">
        <v>44991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ref="J35" si="4">(E35-D35+G35-F35+I35-H35)*24</f>
        <v>7.4000000000000021</v>
      </c>
      <c r="K35" s="93">
        <f t="shared" ref="K35" si="5">IF(C35="A",J35-$D$19/5,IF(C35="W/H",J35,IF(C35="Flx",-$D$19/5,0)))</f>
        <v>1.7763568394002505E-15</v>
      </c>
      <c r="L35" s="177"/>
      <c r="M35" s="177"/>
      <c r="N35" s="177"/>
      <c r="O35" s="177"/>
    </row>
    <row r="36" spans="2:15" x14ac:dyDescent="0.25">
      <c r="B36" s="90">
        <v>44992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</row>
    <row r="37" spans="2:15" x14ac:dyDescent="0.25">
      <c r="B37" s="90">
        <v>44993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</row>
    <row r="38" spans="2:15" x14ac:dyDescent="0.25">
      <c r="B38" s="90">
        <v>44994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0"/>
        <v>7.4000000000000021</v>
      </c>
      <c r="K38" s="93">
        <f t="shared" si="1"/>
        <v>1.7763568394002505E-15</v>
      </c>
      <c r="L38" s="177"/>
      <c r="M38" s="177"/>
      <c r="N38" s="177"/>
      <c r="O38" s="177"/>
    </row>
    <row r="39" spans="2:15" x14ac:dyDescent="0.25">
      <c r="B39" s="90">
        <v>44995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0"/>
        <v>7.4000000000000021</v>
      </c>
      <c r="K39" s="93">
        <f t="shared" si="1"/>
        <v>1.7763568394002505E-15</v>
      </c>
      <c r="L39" s="177"/>
      <c r="M39" s="177"/>
      <c r="N39" s="177"/>
      <c r="O39" s="177"/>
    </row>
    <row r="40" spans="2:15" x14ac:dyDescent="0.25">
      <c r="B40" s="94">
        <v>44996</v>
      </c>
      <c r="C40" s="94" t="s">
        <v>27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6">
        <f t="shared" ref="J40" si="6">(E40-D40+G40-F40+I40-H40)*24</f>
        <v>0</v>
      </c>
      <c r="K40" s="96">
        <f t="shared" ref="K40" si="7">IF(C40="A",J40-$D$19/5,IF(C40="W/H",J40,IF(C40="Flx",-$D$19/5,0)))</f>
        <v>0</v>
      </c>
      <c r="L40" s="195"/>
      <c r="M40" s="195"/>
      <c r="N40" s="195"/>
      <c r="O40" s="195"/>
    </row>
    <row r="41" spans="2:15" x14ac:dyDescent="0.25">
      <c r="B41" s="94">
        <v>44997</v>
      </c>
      <c r="C41" s="94" t="s">
        <v>27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6">
        <f t="shared" si="0"/>
        <v>0</v>
      </c>
      <c r="K41" s="96">
        <f t="shared" si="1"/>
        <v>0</v>
      </c>
      <c r="L41" s="195"/>
      <c r="M41" s="195"/>
      <c r="N41" s="195"/>
      <c r="O41" s="195"/>
    </row>
    <row r="42" spans="2:15" x14ac:dyDescent="0.25">
      <c r="B42" s="90">
        <v>44998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ref="J42" si="8">(E42-D42+G42-F42+I42-H42)*24</f>
        <v>7.4000000000000021</v>
      </c>
      <c r="K42" s="93">
        <f t="shared" ref="K42" si="9">IF(C42="A",J42-$D$19/5,IF(C42="W/H",J42,IF(C42="Flx",-$D$19/5,0)))</f>
        <v>1.7763568394002505E-15</v>
      </c>
      <c r="L42" s="177"/>
      <c r="M42" s="177"/>
      <c r="N42" s="177"/>
      <c r="O42" s="177"/>
    </row>
    <row r="43" spans="2:15" x14ac:dyDescent="0.25">
      <c r="B43" s="90">
        <v>44999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5" x14ac:dyDescent="0.25">
      <c r="B44" s="90">
        <v>45000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5" x14ac:dyDescent="0.25">
      <c r="B45" s="90">
        <v>45001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0"/>
        <v>7.4000000000000021</v>
      </c>
      <c r="K45" s="93">
        <f t="shared" si="1"/>
        <v>1.7763568394002505E-15</v>
      </c>
      <c r="L45" s="177"/>
      <c r="M45" s="177"/>
      <c r="N45" s="177"/>
      <c r="O45" s="177"/>
    </row>
    <row r="46" spans="2:15" x14ac:dyDescent="0.25">
      <c r="B46" s="90">
        <v>45002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0"/>
        <v>7.4000000000000021</v>
      </c>
      <c r="K46" s="93">
        <f t="shared" si="1"/>
        <v>1.7763568394002505E-15</v>
      </c>
      <c r="L46" s="177"/>
      <c r="M46" s="177"/>
      <c r="N46" s="177"/>
      <c r="O46" s="177"/>
    </row>
    <row r="47" spans="2:15" x14ac:dyDescent="0.25">
      <c r="B47" s="94">
        <v>45003</v>
      </c>
      <c r="C47" s="94" t="s">
        <v>27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6">
        <f t="shared" ref="J47" si="10">(E47-D47+G47-F47+I47-H47)*24</f>
        <v>0</v>
      </c>
      <c r="K47" s="96">
        <f t="shared" ref="K47" si="11">IF(C47="A",J47-$D$19/5,IF(C47="W/H",J47,IF(C47="Flx",-$D$19/5,0)))</f>
        <v>0</v>
      </c>
      <c r="L47" s="195"/>
      <c r="M47" s="195"/>
      <c r="N47" s="195"/>
      <c r="O47" s="195"/>
    </row>
    <row r="48" spans="2:15" x14ac:dyDescent="0.25">
      <c r="B48" s="94">
        <v>45004</v>
      </c>
      <c r="C48" s="94" t="s">
        <v>27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6">
        <f t="shared" si="0"/>
        <v>0</v>
      </c>
      <c r="K48" s="96">
        <f t="shared" si="1"/>
        <v>0</v>
      </c>
      <c r="L48" s="195"/>
      <c r="M48" s="195"/>
      <c r="N48" s="195"/>
      <c r="O48" s="195"/>
    </row>
    <row r="49" spans="2:15" x14ac:dyDescent="0.25">
      <c r="B49" s="90">
        <v>45005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ref="J49" si="12">(E49-D49+G49-F49+I49-H49)*24</f>
        <v>7.4000000000000021</v>
      </c>
      <c r="K49" s="93">
        <f t="shared" ref="K49" si="13">IF(C49="A",J49-$D$19/5,IF(C49="W/H",J49,IF(C49="Flx",-$D$19/5,0)))</f>
        <v>1.7763568394002505E-15</v>
      </c>
      <c r="L49" s="177"/>
      <c r="M49" s="177"/>
      <c r="N49" s="177"/>
      <c r="O49" s="177"/>
    </row>
    <row r="50" spans="2:15" x14ac:dyDescent="0.25">
      <c r="B50" s="90">
        <v>45006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45007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0">
        <v>45008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0"/>
        <v>7.4000000000000021</v>
      </c>
      <c r="K52" s="93">
        <f t="shared" si="1"/>
        <v>1.7763568394002505E-15</v>
      </c>
      <c r="L52" s="177"/>
      <c r="M52" s="177"/>
      <c r="N52" s="177"/>
      <c r="O52" s="177"/>
    </row>
    <row r="53" spans="2:15" x14ac:dyDescent="0.25">
      <c r="B53" s="90">
        <v>45009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si="0"/>
        <v>7.4000000000000021</v>
      </c>
      <c r="K53" s="93">
        <f t="shared" si="1"/>
        <v>1.7763568394002505E-15</v>
      </c>
      <c r="L53" s="177"/>
      <c r="M53" s="177"/>
      <c r="N53" s="177"/>
      <c r="O53" s="177"/>
    </row>
    <row r="54" spans="2:15" x14ac:dyDescent="0.25">
      <c r="B54" s="94">
        <v>45010</v>
      </c>
      <c r="C54" s="94" t="s">
        <v>27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6">
        <f t="shared" ref="J54" si="14">(E54-D54+G54-F54+I54-H54)*24</f>
        <v>0</v>
      </c>
      <c r="K54" s="96">
        <f t="shared" ref="K54" si="15">IF(C54="A",J54-$D$19/5,IF(C54="W/H",J54,IF(C54="Flx",-$D$19/5,0)))</f>
        <v>0</v>
      </c>
      <c r="L54" s="195"/>
      <c r="M54" s="195"/>
      <c r="N54" s="195"/>
      <c r="O54" s="195"/>
    </row>
    <row r="55" spans="2:15" x14ac:dyDescent="0.25">
      <c r="B55" s="94">
        <v>45011</v>
      </c>
      <c r="C55" s="94" t="s">
        <v>27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6">
        <f t="shared" si="0"/>
        <v>0</v>
      </c>
      <c r="K55" s="96">
        <f t="shared" si="1"/>
        <v>0</v>
      </c>
      <c r="L55" s="195"/>
      <c r="M55" s="195"/>
      <c r="N55" s="195"/>
      <c r="O55" s="195"/>
    </row>
    <row r="56" spans="2:15" x14ac:dyDescent="0.25">
      <c r="B56" s="90">
        <v>45012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ref="J56" si="16">(E56-D56+G56-F56+I56-H56)*24</f>
        <v>7.4000000000000021</v>
      </c>
      <c r="K56" s="93">
        <f t="shared" ref="K56" si="17">IF(C56="A",J56-$D$19/5,IF(C56="W/H",J56,IF(C56="Flx",-$D$19/5,0)))</f>
        <v>1.7763568394002505E-15</v>
      </c>
      <c r="L56" s="177"/>
      <c r="M56" s="177"/>
      <c r="N56" s="177"/>
      <c r="O56" s="177"/>
    </row>
    <row r="57" spans="2:15" x14ac:dyDescent="0.25">
      <c r="B57" s="90">
        <v>45013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si="0"/>
        <v>7.4000000000000021</v>
      </c>
      <c r="K57" s="93">
        <f t="shared" si="1"/>
        <v>1.7763568394002505E-15</v>
      </c>
      <c r="L57" s="177"/>
      <c r="M57" s="177"/>
      <c r="N57" s="177"/>
      <c r="O57" s="177"/>
    </row>
    <row r="58" spans="2:15" x14ac:dyDescent="0.25">
      <c r="B58" s="90">
        <v>45014</v>
      </c>
      <c r="C58" s="90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93">
        <f t="shared" si="0"/>
        <v>7.4000000000000021</v>
      </c>
      <c r="K58" s="93">
        <f t="shared" si="1"/>
        <v>1.7763568394002505E-15</v>
      </c>
      <c r="L58" s="177"/>
      <c r="M58" s="177"/>
      <c r="N58" s="177"/>
      <c r="O58" s="177"/>
    </row>
    <row r="59" spans="2:15" x14ac:dyDescent="0.25">
      <c r="B59" s="90">
        <v>45015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si="0"/>
        <v>7.4000000000000021</v>
      </c>
      <c r="K59" s="93">
        <f t="shared" si="1"/>
        <v>1.7763568394002505E-15</v>
      </c>
      <c r="L59" s="177"/>
      <c r="M59" s="177"/>
      <c r="N59" s="177"/>
      <c r="O59" s="177"/>
    </row>
    <row r="60" spans="2:15" x14ac:dyDescent="0.25">
      <c r="B60" s="90">
        <v>45016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ref="J60" si="18">(E60-D60+G60-F60+I60-H60)*24</f>
        <v>7.4000000000000021</v>
      </c>
      <c r="K60" s="93">
        <f t="shared" si="1"/>
        <v>1.7763568394002505E-15</v>
      </c>
      <c r="L60" s="177"/>
      <c r="M60" s="177"/>
      <c r="N60" s="177"/>
      <c r="O60" s="177"/>
    </row>
    <row r="61" spans="2:15" x14ac:dyDescent="0.25">
      <c r="B61" s="26"/>
      <c r="C61" s="26"/>
      <c r="D61" s="26"/>
      <c r="E61" s="26"/>
      <c r="F61" s="26"/>
      <c r="G61" s="26"/>
      <c r="H61" s="26"/>
      <c r="I61" s="26"/>
      <c r="J61" s="89">
        <f>SUM(J30:J60)</f>
        <v>170.2000000000001</v>
      </c>
      <c r="K61" s="89">
        <f>SUM(K30:K60)</f>
        <v>4.0856207306205761E-14</v>
      </c>
      <c r="L61" s="195"/>
      <c r="M61" s="195"/>
      <c r="N61" s="195"/>
      <c r="O61" s="195"/>
    </row>
  </sheetData>
  <sheetProtection algorithmName="SHA-512" hashValue="GEHbXuuWw4P4KAwNFhLahfg9h/lU9zrz3X/KRuTfLMyC55d9REEOXFgp0QHApg7jFHc/MQlhXsh26j+CZGe9MA==" saltValue="teKKTX/9wzfv56X5WFZoJQ==" spinCount="100000" sheet="1" selectLockedCells="1"/>
  <customSheetViews>
    <customSheetView guid="{7202B09F-BB5C-4D13-96F0-84FAAFE8D9B0}" showGridLines="0" topLeftCell="A9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6:C16"/>
    <mergeCell ref="D16:G16"/>
    <mergeCell ref="I16:J16"/>
    <mergeCell ref="B11:L12"/>
    <mergeCell ref="M11:O12"/>
    <mergeCell ref="B14:G15"/>
    <mergeCell ref="I14:K15"/>
    <mergeCell ref="O14:O15"/>
    <mergeCell ref="M14:N15"/>
    <mergeCell ref="B17:C17"/>
    <mergeCell ref="D17:G17"/>
    <mergeCell ref="B24:C24"/>
    <mergeCell ref="I17:J17"/>
    <mergeCell ref="B18:C18"/>
    <mergeCell ref="D18:G18"/>
    <mergeCell ref="I18:J18"/>
    <mergeCell ref="D24:E24"/>
    <mergeCell ref="F24:G24"/>
    <mergeCell ref="I21:J21"/>
    <mergeCell ref="I19:K20"/>
    <mergeCell ref="H22:I23"/>
    <mergeCell ref="J22:K23"/>
    <mergeCell ref="H24:I24"/>
    <mergeCell ref="J24:K24"/>
    <mergeCell ref="B25:C25"/>
    <mergeCell ref="D25:E25"/>
    <mergeCell ref="F25:G25"/>
    <mergeCell ref="B19:C19"/>
    <mergeCell ref="D19:G19"/>
    <mergeCell ref="B22:C23"/>
    <mergeCell ref="D22:E23"/>
    <mergeCell ref="F22:G23"/>
    <mergeCell ref="L34:O34"/>
    <mergeCell ref="L32:O32"/>
    <mergeCell ref="I27:J27"/>
    <mergeCell ref="B28:B29"/>
    <mergeCell ref="C28:C29"/>
    <mergeCell ref="D28:E28"/>
    <mergeCell ref="F28:G28"/>
    <mergeCell ref="H28:I28"/>
    <mergeCell ref="J28:J29"/>
    <mergeCell ref="K28:K29"/>
    <mergeCell ref="L28:O29"/>
    <mergeCell ref="L40:O40"/>
    <mergeCell ref="L41:O41"/>
    <mergeCell ref="L42:O42"/>
    <mergeCell ref="L43:O43"/>
    <mergeCell ref="L47:O47"/>
    <mergeCell ref="L44:O44"/>
    <mergeCell ref="L45:O45"/>
    <mergeCell ref="L46:O46"/>
    <mergeCell ref="L61:O61"/>
    <mergeCell ref="L54:O54"/>
    <mergeCell ref="L55:O55"/>
    <mergeCell ref="L56:O56"/>
    <mergeCell ref="L57:O57"/>
    <mergeCell ref="L58:O58"/>
    <mergeCell ref="L59:O59"/>
    <mergeCell ref="L60:O60"/>
    <mergeCell ref="B26:C26"/>
    <mergeCell ref="D26:E26"/>
    <mergeCell ref="F26:G26"/>
    <mergeCell ref="H26:I26"/>
    <mergeCell ref="J26:K26"/>
    <mergeCell ref="L51:O51"/>
    <mergeCell ref="L52:O52"/>
    <mergeCell ref="L53:O53"/>
    <mergeCell ref="H25:I25"/>
    <mergeCell ref="J25:K25"/>
    <mergeCell ref="L33:O33"/>
    <mergeCell ref="L49:O49"/>
    <mergeCell ref="L50:O50"/>
    <mergeCell ref="L30:O30"/>
    <mergeCell ref="L31:O31"/>
    <mergeCell ref="L39:O39"/>
    <mergeCell ref="L38:O38"/>
    <mergeCell ref="L37:O37"/>
    <mergeCell ref="L36:O36"/>
    <mergeCell ref="L35:O35"/>
    <mergeCell ref="L48:O48"/>
  </mergeCells>
  <dataValidations count="2">
    <dataValidation type="time" allowBlank="1" showInputMessage="1" showErrorMessage="1" sqref="D33:E34 D40:E41 D47:E48 F30:I60 D54:E55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2"/>
  <sheetViews>
    <sheetView showGridLines="0" topLeftCell="A10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75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17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13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Marts!D26</f>
        <v>10.000000000000115</v>
      </c>
      <c r="E24" s="163"/>
      <c r="F24" s="192">
        <f>Marts!F26</f>
        <v>9.56</v>
      </c>
      <c r="G24" s="166"/>
      <c r="H24" s="162">
        <f>Marts!H26</f>
        <v>0</v>
      </c>
      <c r="I24" s="163"/>
      <c r="J24" s="162">
        <f>Marts!J26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K62</f>
        <v>3.0198066269804258E-14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10.000000000000146</v>
      </c>
      <c r="E26" s="161"/>
      <c r="F26" s="193">
        <f>F24+F25</f>
        <v>11.64</v>
      </c>
      <c r="G26" s="194"/>
      <c r="H26" s="160">
        <f>H24+H25</f>
        <v>0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56">
        <v>45017</v>
      </c>
      <c r="C30" s="56" t="s">
        <v>27</v>
      </c>
      <c r="D30" s="57">
        <v>0</v>
      </c>
      <c r="E30" s="58">
        <v>0</v>
      </c>
      <c r="F30" s="57">
        <v>0</v>
      </c>
      <c r="G30" s="58">
        <v>0</v>
      </c>
      <c r="H30" s="57">
        <v>0</v>
      </c>
      <c r="I30" s="58">
        <v>0</v>
      </c>
      <c r="J30" s="59">
        <f t="shared" ref="J30" si="0">(E30-D30+G30-F30+I30-H30)*24</f>
        <v>0</v>
      </c>
      <c r="K30" s="59">
        <f t="shared" ref="K30" si="1">IF(C30="A",J30-$D$19/5,IF(C30="W/H",J30,IF(C30="Flx",-$D$19/5,0)))</f>
        <v>0</v>
      </c>
      <c r="L30" s="205"/>
      <c r="M30" s="206"/>
      <c r="N30" s="206"/>
      <c r="O30" s="207"/>
      <c r="Q30" s="7"/>
    </row>
    <row r="31" spans="2:20" x14ac:dyDescent="0.25">
      <c r="B31" s="56">
        <v>45018</v>
      </c>
      <c r="C31" s="56" t="s">
        <v>27</v>
      </c>
      <c r="D31" s="57">
        <v>0</v>
      </c>
      <c r="E31" s="58">
        <v>0</v>
      </c>
      <c r="F31" s="57">
        <v>0</v>
      </c>
      <c r="G31" s="58">
        <v>0</v>
      </c>
      <c r="H31" s="57">
        <v>0</v>
      </c>
      <c r="I31" s="58">
        <v>0</v>
      </c>
      <c r="J31" s="59">
        <f t="shared" ref="J31:J32" si="2">(E31-D31+G31-F31+I31-H31)*24</f>
        <v>0</v>
      </c>
      <c r="K31" s="59">
        <f t="shared" ref="K31:K32" si="3">IF(C31="A",J31-$D$19/5,IF(C31="W/H",J31,IF(C31="Flx",-$D$19/5,0)))</f>
        <v>0</v>
      </c>
      <c r="L31" s="205"/>
      <c r="M31" s="206"/>
      <c r="N31" s="206"/>
      <c r="O31" s="207"/>
    </row>
    <row r="32" spans="2:20" x14ac:dyDescent="0.25">
      <c r="B32" s="100">
        <v>45019</v>
      </c>
      <c r="C32" s="100" t="s">
        <v>18</v>
      </c>
      <c r="D32" s="101">
        <v>0.33333333333333331</v>
      </c>
      <c r="E32" s="102">
        <v>0.64166666666666672</v>
      </c>
      <c r="F32" s="101">
        <v>0</v>
      </c>
      <c r="G32" s="102">
        <v>0</v>
      </c>
      <c r="H32" s="101">
        <v>0</v>
      </c>
      <c r="I32" s="102">
        <v>0</v>
      </c>
      <c r="J32" s="103">
        <f t="shared" si="2"/>
        <v>7.4000000000000021</v>
      </c>
      <c r="K32" s="103">
        <f t="shared" si="3"/>
        <v>1.7763568394002505E-15</v>
      </c>
      <c r="L32" s="202"/>
      <c r="M32" s="203"/>
      <c r="N32" s="203"/>
      <c r="O32" s="204"/>
    </row>
    <row r="33" spans="2:15" x14ac:dyDescent="0.25">
      <c r="B33" s="100">
        <v>45020</v>
      </c>
      <c r="C33" s="100" t="s">
        <v>18</v>
      </c>
      <c r="D33" s="101">
        <v>0.33333333333333331</v>
      </c>
      <c r="E33" s="102">
        <v>0.64166666666666672</v>
      </c>
      <c r="F33" s="101">
        <v>0</v>
      </c>
      <c r="G33" s="102">
        <v>0</v>
      </c>
      <c r="H33" s="101">
        <v>0</v>
      </c>
      <c r="I33" s="102">
        <v>0</v>
      </c>
      <c r="J33" s="103">
        <f t="shared" ref="J33:J38" si="4">(E33-D33+G33-F33+I33-H33)*24</f>
        <v>7.4000000000000021</v>
      </c>
      <c r="K33" s="103">
        <f t="shared" ref="K33:K38" si="5">IF(C33="A",J33-$D$19/5,IF(C33="W/H",J33,IF(C33="Flx",-$D$19/5,0)))</f>
        <v>1.7763568394002505E-15</v>
      </c>
      <c r="L33" s="202"/>
      <c r="M33" s="203"/>
      <c r="N33" s="203"/>
      <c r="O33" s="204"/>
    </row>
    <row r="34" spans="2:15" x14ac:dyDescent="0.25">
      <c r="B34" s="100">
        <v>45021</v>
      </c>
      <c r="C34" s="100" t="s">
        <v>18</v>
      </c>
      <c r="D34" s="101">
        <v>0.33333333333333331</v>
      </c>
      <c r="E34" s="102">
        <v>0.64166666666666672</v>
      </c>
      <c r="F34" s="101">
        <v>0</v>
      </c>
      <c r="G34" s="102">
        <v>0</v>
      </c>
      <c r="H34" s="101">
        <v>0</v>
      </c>
      <c r="I34" s="102">
        <v>0</v>
      </c>
      <c r="J34" s="103">
        <f t="shared" si="4"/>
        <v>7.4000000000000021</v>
      </c>
      <c r="K34" s="103">
        <f t="shared" si="5"/>
        <v>1.7763568394002505E-15</v>
      </c>
      <c r="L34" s="202"/>
      <c r="M34" s="203"/>
      <c r="N34" s="203"/>
      <c r="O34" s="204"/>
    </row>
    <row r="35" spans="2:15" x14ac:dyDescent="0.25">
      <c r="B35" s="56">
        <v>45022</v>
      </c>
      <c r="C35" s="56" t="s">
        <v>27</v>
      </c>
      <c r="D35" s="57">
        <v>0</v>
      </c>
      <c r="E35" s="58">
        <v>0</v>
      </c>
      <c r="F35" s="57">
        <v>0</v>
      </c>
      <c r="G35" s="58">
        <v>0</v>
      </c>
      <c r="H35" s="57">
        <v>0</v>
      </c>
      <c r="I35" s="58">
        <v>0</v>
      </c>
      <c r="J35" s="59">
        <f t="shared" ref="J35:J36" si="6">(E35-D35+G35-F35+I35-H35)*24</f>
        <v>0</v>
      </c>
      <c r="K35" s="59">
        <f t="shared" ref="K35:K36" si="7">IF(C35="A",J35-$D$19/5,IF(C35="W/H",J35,IF(C35="Flx",-$D$19/5,0)))</f>
        <v>0</v>
      </c>
      <c r="L35" s="205" t="s">
        <v>68</v>
      </c>
      <c r="M35" s="206"/>
      <c r="N35" s="206"/>
      <c r="O35" s="207"/>
    </row>
    <row r="36" spans="2:15" x14ac:dyDescent="0.25">
      <c r="B36" s="56">
        <v>45023</v>
      </c>
      <c r="C36" s="56" t="s">
        <v>27</v>
      </c>
      <c r="D36" s="57">
        <v>0</v>
      </c>
      <c r="E36" s="58">
        <v>0</v>
      </c>
      <c r="F36" s="57">
        <v>0</v>
      </c>
      <c r="G36" s="58">
        <v>0</v>
      </c>
      <c r="H36" s="57">
        <v>0</v>
      </c>
      <c r="I36" s="58">
        <v>0</v>
      </c>
      <c r="J36" s="59">
        <f t="shared" si="6"/>
        <v>0</v>
      </c>
      <c r="K36" s="59">
        <f t="shared" si="7"/>
        <v>0</v>
      </c>
      <c r="L36" s="205" t="s">
        <v>52</v>
      </c>
      <c r="M36" s="206"/>
      <c r="N36" s="206"/>
      <c r="O36" s="207"/>
    </row>
    <row r="37" spans="2:15" x14ac:dyDescent="0.25">
      <c r="B37" s="56">
        <v>45024</v>
      </c>
      <c r="C37" s="56" t="s">
        <v>27</v>
      </c>
      <c r="D37" s="57">
        <v>0</v>
      </c>
      <c r="E37" s="58">
        <v>0</v>
      </c>
      <c r="F37" s="57">
        <v>0</v>
      </c>
      <c r="G37" s="58">
        <v>0</v>
      </c>
      <c r="H37" s="57">
        <v>0</v>
      </c>
      <c r="I37" s="58">
        <v>0</v>
      </c>
      <c r="J37" s="59">
        <f t="shared" si="4"/>
        <v>0</v>
      </c>
      <c r="K37" s="59">
        <f t="shared" si="5"/>
        <v>0</v>
      </c>
      <c r="L37" s="205"/>
      <c r="M37" s="206"/>
      <c r="N37" s="206"/>
      <c r="O37" s="207"/>
    </row>
    <row r="38" spans="2:15" x14ac:dyDescent="0.25">
      <c r="B38" s="56">
        <v>45025</v>
      </c>
      <c r="C38" s="56" t="s">
        <v>27</v>
      </c>
      <c r="D38" s="57">
        <v>0</v>
      </c>
      <c r="E38" s="58">
        <v>0</v>
      </c>
      <c r="F38" s="57">
        <v>0</v>
      </c>
      <c r="G38" s="58">
        <v>0</v>
      </c>
      <c r="H38" s="57">
        <v>0</v>
      </c>
      <c r="I38" s="58">
        <v>0</v>
      </c>
      <c r="J38" s="59">
        <f t="shared" si="4"/>
        <v>0</v>
      </c>
      <c r="K38" s="59">
        <f t="shared" si="5"/>
        <v>0</v>
      </c>
      <c r="L38" s="211" t="s">
        <v>53</v>
      </c>
      <c r="M38" s="212"/>
      <c r="N38" s="212"/>
      <c r="O38" s="213"/>
    </row>
    <row r="39" spans="2:15" x14ac:dyDescent="0.25">
      <c r="B39" s="56">
        <v>45026</v>
      </c>
      <c r="C39" s="56" t="s">
        <v>27</v>
      </c>
      <c r="D39" s="57">
        <v>0</v>
      </c>
      <c r="E39" s="58">
        <v>0</v>
      </c>
      <c r="F39" s="57">
        <v>0</v>
      </c>
      <c r="G39" s="58">
        <v>0</v>
      </c>
      <c r="H39" s="57">
        <v>0</v>
      </c>
      <c r="I39" s="58">
        <v>0</v>
      </c>
      <c r="J39" s="59">
        <f t="shared" ref="J39:J59" si="8">(E39-D39+G39-F39+I39-H39)*24</f>
        <v>0</v>
      </c>
      <c r="K39" s="59">
        <f t="shared" ref="K39:K59" si="9">IF(C39="A",J39-$D$19/5,IF(C39="W/H",J39,IF(C39="Flx",-$D$19/5,0)))</f>
        <v>0</v>
      </c>
      <c r="L39" s="205" t="s">
        <v>69</v>
      </c>
      <c r="M39" s="206"/>
      <c r="N39" s="206"/>
      <c r="O39" s="207"/>
    </row>
    <row r="40" spans="2:15" x14ac:dyDescent="0.25">
      <c r="B40" s="100">
        <v>45027</v>
      </c>
      <c r="C40" s="100" t="s">
        <v>18</v>
      </c>
      <c r="D40" s="101">
        <v>0.33333333333333331</v>
      </c>
      <c r="E40" s="102">
        <v>0.64166666666666672</v>
      </c>
      <c r="F40" s="101">
        <v>0</v>
      </c>
      <c r="G40" s="102">
        <v>0</v>
      </c>
      <c r="H40" s="101">
        <v>0</v>
      </c>
      <c r="I40" s="102">
        <v>0</v>
      </c>
      <c r="J40" s="103">
        <f t="shared" si="8"/>
        <v>7.4000000000000021</v>
      </c>
      <c r="K40" s="103">
        <f t="shared" si="9"/>
        <v>1.7763568394002505E-15</v>
      </c>
      <c r="L40" s="202"/>
      <c r="M40" s="203"/>
      <c r="N40" s="203"/>
      <c r="O40" s="204"/>
    </row>
    <row r="41" spans="2:15" x14ac:dyDescent="0.25">
      <c r="B41" s="100">
        <v>45028</v>
      </c>
      <c r="C41" s="100" t="s">
        <v>18</v>
      </c>
      <c r="D41" s="101">
        <v>0.33333333333333331</v>
      </c>
      <c r="E41" s="102">
        <v>0.64166666666666672</v>
      </c>
      <c r="F41" s="101">
        <v>0</v>
      </c>
      <c r="G41" s="102">
        <v>0</v>
      </c>
      <c r="H41" s="101">
        <v>0</v>
      </c>
      <c r="I41" s="102">
        <v>0</v>
      </c>
      <c r="J41" s="103">
        <f t="shared" si="8"/>
        <v>7.4000000000000021</v>
      </c>
      <c r="K41" s="103">
        <f t="shared" si="9"/>
        <v>1.7763568394002505E-15</v>
      </c>
      <c r="L41" s="202"/>
      <c r="M41" s="203"/>
      <c r="N41" s="203"/>
      <c r="O41" s="204"/>
    </row>
    <row r="42" spans="2:15" x14ac:dyDescent="0.25">
      <c r="B42" s="100">
        <v>45029</v>
      </c>
      <c r="C42" s="100" t="s">
        <v>18</v>
      </c>
      <c r="D42" s="101">
        <v>0.33333333333333331</v>
      </c>
      <c r="E42" s="102">
        <v>0.64166666666666672</v>
      </c>
      <c r="F42" s="101">
        <v>0</v>
      </c>
      <c r="G42" s="102">
        <v>0</v>
      </c>
      <c r="H42" s="101">
        <v>0</v>
      </c>
      <c r="I42" s="102">
        <v>0</v>
      </c>
      <c r="J42" s="103">
        <f t="shared" si="8"/>
        <v>7.4000000000000021</v>
      </c>
      <c r="K42" s="103">
        <f t="shared" si="9"/>
        <v>1.7763568394002505E-15</v>
      </c>
      <c r="L42" s="202"/>
      <c r="M42" s="203"/>
      <c r="N42" s="203"/>
      <c r="O42" s="204"/>
    </row>
    <row r="43" spans="2:15" x14ac:dyDescent="0.25">
      <c r="B43" s="100">
        <v>45030</v>
      </c>
      <c r="C43" s="100" t="s">
        <v>18</v>
      </c>
      <c r="D43" s="101">
        <v>0.33333333333333331</v>
      </c>
      <c r="E43" s="102">
        <v>0.64166666666666672</v>
      </c>
      <c r="F43" s="101">
        <v>0</v>
      </c>
      <c r="G43" s="102">
        <v>0</v>
      </c>
      <c r="H43" s="101">
        <v>0</v>
      </c>
      <c r="I43" s="102">
        <v>0</v>
      </c>
      <c r="J43" s="103">
        <f t="shared" ref="J43" si="10">(E43-D43+G43-F43+I43-H43)*24</f>
        <v>7.4000000000000021</v>
      </c>
      <c r="K43" s="103">
        <f t="shared" ref="K43" si="11">IF(C43="A",J43-$D$19/5,IF(C43="W/H",J43,IF(C43="Flx",-$D$19/5,0)))</f>
        <v>1.7763568394002505E-15</v>
      </c>
      <c r="L43" s="202"/>
      <c r="M43" s="203"/>
      <c r="N43" s="203"/>
      <c r="O43" s="204"/>
    </row>
    <row r="44" spans="2:15" x14ac:dyDescent="0.25">
      <c r="B44" s="56">
        <v>45031</v>
      </c>
      <c r="C44" s="56" t="s">
        <v>27</v>
      </c>
      <c r="D44" s="57">
        <v>0</v>
      </c>
      <c r="E44" s="58">
        <v>0</v>
      </c>
      <c r="F44" s="57">
        <v>0</v>
      </c>
      <c r="G44" s="58">
        <v>0</v>
      </c>
      <c r="H44" s="57">
        <v>0</v>
      </c>
      <c r="I44" s="58">
        <v>0</v>
      </c>
      <c r="J44" s="59">
        <f t="shared" si="8"/>
        <v>0</v>
      </c>
      <c r="K44" s="59">
        <f t="shared" si="9"/>
        <v>0</v>
      </c>
      <c r="L44" s="205"/>
      <c r="M44" s="206"/>
      <c r="N44" s="206"/>
      <c r="O44" s="207"/>
    </row>
    <row r="45" spans="2:15" x14ac:dyDescent="0.25">
      <c r="B45" s="56">
        <v>45032</v>
      </c>
      <c r="C45" s="56" t="s">
        <v>27</v>
      </c>
      <c r="D45" s="57">
        <v>0</v>
      </c>
      <c r="E45" s="58">
        <v>0</v>
      </c>
      <c r="F45" s="57">
        <v>0</v>
      </c>
      <c r="G45" s="58">
        <v>0</v>
      </c>
      <c r="H45" s="57">
        <v>0</v>
      </c>
      <c r="I45" s="58">
        <v>0</v>
      </c>
      <c r="J45" s="59">
        <f t="shared" si="8"/>
        <v>0</v>
      </c>
      <c r="K45" s="59">
        <f t="shared" si="9"/>
        <v>0</v>
      </c>
      <c r="L45" s="205"/>
      <c r="M45" s="206"/>
      <c r="N45" s="206"/>
      <c r="O45" s="207"/>
    </row>
    <row r="46" spans="2:15" x14ac:dyDescent="0.25">
      <c r="B46" s="100">
        <v>45033</v>
      </c>
      <c r="C46" s="100" t="s">
        <v>18</v>
      </c>
      <c r="D46" s="101">
        <v>0.33333333333333331</v>
      </c>
      <c r="E46" s="102">
        <v>0.64166666666666672</v>
      </c>
      <c r="F46" s="101">
        <v>0</v>
      </c>
      <c r="G46" s="102">
        <v>0</v>
      </c>
      <c r="H46" s="101">
        <v>0</v>
      </c>
      <c r="I46" s="102">
        <v>0</v>
      </c>
      <c r="J46" s="103">
        <f t="shared" ref="J46:J47" si="12">(E46-D46+G46-F46+I46-H46)*24</f>
        <v>7.4000000000000021</v>
      </c>
      <c r="K46" s="103">
        <f t="shared" ref="K46:K47" si="13">IF(C46="A",J46-$D$19/5,IF(C46="W/H",J46,IF(C46="Flx",-$D$19/5,0)))</f>
        <v>1.7763568394002505E-15</v>
      </c>
      <c r="L46" s="202"/>
      <c r="M46" s="203"/>
      <c r="N46" s="203"/>
      <c r="O46" s="204"/>
    </row>
    <row r="47" spans="2:15" x14ac:dyDescent="0.25">
      <c r="B47" s="100">
        <v>45034</v>
      </c>
      <c r="C47" s="100" t="s">
        <v>18</v>
      </c>
      <c r="D47" s="101">
        <v>0.33333333333333331</v>
      </c>
      <c r="E47" s="102">
        <v>0.64166666666666672</v>
      </c>
      <c r="F47" s="101">
        <v>0</v>
      </c>
      <c r="G47" s="102">
        <v>0</v>
      </c>
      <c r="H47" s="101">
        <v>0</v>
      </c>
      <c r="I47" s="102">
        <v>0</v>
      </c>
      <c r="J47" s="103">
        <f t="shared" si="12"/>
        <v>7.4000000000000021</v>
      </c>
      <c r="K47" s="103">
        <f t="shared" si="13"/>
        <v>1.7763568394002505E-15</v>
      </c>
      <c r="L47" s="202"/>
      <c r="M47" s="203"/>
      <c r="N47" s="203"/>
      <c r="O47" s="204"/>
    </row>
    <row r="48" spans="2:15" x14ac:dyDescent="0.25">
      <c r="B48" s="100">
        <v>45035</v>
      </c>
      <c r="C48" s="100" t="s">
        <v>18</v>
      </c>
      <c r="D48" s="101">
        <v>0.33333333333333331</v>
      </c>
      <c r="E48" s="102">
        <v>0.64166666666666672</v>
      </c>
      <c r="F48" s="101">
        <v>0</v>
      </c>
      <c r="G48" s="102">
        <v>0</v>
      </c>
      <c r="H48" s="101">
        <v>0</v>
      </c>
      <c r="I48" s="102">
        <v>0</v>
      </c>
      <c r="J48" s="103">
        <f t="shared" si="8"/>
        <v>7.4000000000000021</v>
      </c>
      <c r="K48" s="103">
        <f t="shared" si="9"/>
        <v>1.7763568394002505E-15</v>
      </c>
      <c r="L48" s="202"/>
      <c r="M48" s="203"/>
      <c r="N48" s="203"/>
      <c r="O48" s="204"/>
    </row>
    <row r="49" spans="2:15" x14ac:dyDescent="0.25">
      <c r="B49" s="100">
        <v>45036</v>
      </c>
      <c r="C49" s="100" t="s">
        <v>18</v>
      </c>
      <c r="D49" s="101">
        <v>0.33333333333333331</v>
      </c>
      <c r="E49" s="102">
        <v>0.64166666666666672</v>
      </c>
      <c r="F49" s="101">
        <v>0</v>
      </c>
      <c r="G49" s="102">
        <v>0</v>
      </c>
      <c r="H49" s="101">
        <v>0</v>
      </c>
      <c r="I49" s="102">
        <v>0</v>
      </c>
      <c r="J49" s="103">
        <f t="shared" si="8"/>
        <v>7.4000000000000021</v>
      </c>
      <c r="K49" s="103">
        <f t="shared" si="9"/>
        <v>1.7763568394002505E-15</v>
      </c>
      <c r="L49" s="202"/>
      <c r="M49" s="203"/>
      <c r="N49" s="203"/>
      <c r="O49" s="204"/>
    </row>
    <row r="50" spans="2:15" x14ac:dyDescent="0.25">
      <c r="B50" s="100">
        <v>45037</v>
      </c>
      <c r="C50" s="100" t="s">
        <v>18</v>
      </c>
      <c r="D50" s="101">
        <v>0.33333333333333331</v>
      </c>
      <c r="E50" s="102">
        <v>0.64166666666666672</v>
      </c>
      <c r="F50" s="101">
        <v>0</v>
      </c>
      <c r="G50" s="102">
        <v>0</v>
      </c>
      <c r="H50" s="101">
        <v>0</v>
      </c>
      <c r="I50" s="102">
        <v>0</v>
      </c>
      <c r="J50" s="103">
        <f t="shared" si="8"/>
        <v>7.4000000000000021</v>
      </c>
      <c r="K50" s="103">
        <f t="shared" si="9"/>
        <v>1.7763568394002505E-15</v>
      </c>
      <c r="L50" s="202"/>
      <c r="M50" s="203"/>
      <c r="N50" s="203"/>
      <c r="O50" s="204"/>
    </row>
    <row r="51" spans="2:15" x14ac:dyDescent="0.25">
      <c r="B51" s="56">
        <v>45038</v>
      </c>
      <c r="C51" s="56" t="s">
        <v>27</v>
      </c>
      <c r="D51" s="57">
        <v>0</v>
      </c>
      <c r="E51" s="58">
        <v>0</v>
      </c>
      <c r="F51" s="57">
        <v>0</v>
      </c>
      <c r="G51" s="58">
        <v>0</v>
      </c>
      <c r="H51" s="57">
        <v>0</v>
      </c>
      <c r="I51" s="58">
        <v>0</v>
      </c>
      <c r="J51" s="59">
        <f t="shared" ref="J51" si="14">(E51-D51+G51-F51+I51-H51)*24</f>
        <v>0</v>
      </c>
      <c r="K51" s="59">
        <f t="shared" ref="K51" si="15">IF(C51="A",J51-$D$19/5,IF(C51="W/H",J51,IF(C51="Flx",-$D$19/5,0)))</f>
        <v>0</v>
      </c>
      <c r="L51" s="205"/>
      <c r="M51" s="206"/>
      <c r="N51" s="206"/>
      <c r="O51" s="207"/>
    </row>
    <row r="52" spans="2:15" x14ac:dyDescent="0.25">
      <c r="B52" s="56">
        <v>45039</v>
      </c>
      <c r="C52" s="56" t="s">
        <v>27</v>
      </c>
      <c r="D52" s="57">
        <v>0</v>
      </c>
      <c r="E52" s="58">
        <v>0</v>
      </c>
      <c r="F52" s="57">
        <v>0</v>
      </c>
      <c r="G52" s="58">
        <v>0</v>
      </c>
      <c r="H52" s="57">
        <v>0</v>
      </c>
      <c r="I52" s="58">
        <v>0</v>
      </c>
      <c r="J52" s="59">
        <f t="shared" si="8"/>
        <v>0</v>
      </c>
      <c r="K52" s="59">
        <f t="shared" si="9"/>
        <v>0</v>
      </c>
      <c r="L52" s="205"/>
      <c r="M52" s="206"/>
      <c r="N52" s="206"/>
      <c r="O52" s="207"/>
    </row>
    <row r="53" spans="2:15" x14ac:dyDescent="0.25">
      <c r="B53" s="100">
        <v>45040</v>
      </c>
      <c r="C53" s="100" t="s">
        <v>18</v>
      </c>
      <c r="D53" s="101">
        <v>0.33333333333333331</v>
      </c>
      <c r="E53" s="102">
        <v>0.64166666666666672</v>
      </c>
      <c r="F53" s="101">
        <v>0</v>
      </c>
      <c r="G53" s="102">
        <v>0</v>
      </c>
      <c r="H53" s="101">
        <v>0</v>
      </c>
      <c r="I53" s="102">
        <v>0</v>
      </c>
      <c r="J53" s="103">
        <f t="shared" ref="J53" si="16">(E53-D53+G53-F53+I53-H53)*24</f>
        <v>7.4000000000000021</v>
      </c>
      <c r="K53" s="103">
        <f t="shared" ref="K53" si="17">IF(C53="A",J53-$D$19/5,IF(C53="W/H",J53,IF(C53="Flx",-$D$19/5,0)))</f>
        <v>1.7763568394002505E-15</v>
      </c>
      <c r="L53" s="202"/>
      <c r="M53" s="203"/>
      <c r="N53" s="203"/>
      <c r="O53" s="204"/>
    </row>
    <row r="54" spans="2:15" x14ac:dyDescent="0.25">
      <c r="B54" s="100">
        <v>45041</v>
      </c>
      <c r="C54" s="100" t="s">
        <v>18</v>
      </c>
      <c r="D54" s="101">
        <v>0.33333333333333331</v>
      </c>
      <c r="E54" s="102">
        <v>0.64166666666666672</v>
      </c>
      <c r="F54" s="101">
        <v>0</v>
      </c>
      <c r="G54" s="102">
        <v>0</v>
      </c>
      <c r="H54" s="101">
        <v>0</v>
      </c>
      <c r="I54" s="102">
        <v>0</v>
      </c>
      <c r="J54" s="103">
        <f t="shared" si="8"/>
        <v>7.4000000000000021</v>
      </c>
      <c r="K54" s="103">
        <f t="shared" si="9"/>
        <v>1.7763568394002505E-15</v>
      </c>
      <c r="L54" s="202"/>
      <c r="M54" s="203"/>
      <c r="N54" s="203"/>
      <c r="O54" s="204"/>
    </row>
    <row r="55" spans="2:15" x14ac:dyDescent="0.25">
      <c r="B55" s="100">
        <v>45042</v>
      </c>
      <c r="C55" s="100" t="s">
        <v>18</v>
      </c>
      <c r="D55" s="101">
        <v>0.33333333333333331</v>
      </c>
      <c r="E55" s="102">
        <v>0.64166666666666672</v>
      </c>
      <c r="F55" s="101">
        <v>0</v>
      </c>
      <c r="G55" s="102">
        <v>0</v>
      </c>
      <c r="H55" s="101">
        <v>0</v>
      </c>
      <c r="I55" s="102">
        <v>0</v>
      </c>
      <c r="J55" s="103">
        <f t="shared" si="8"/>
        <v>7.4000000000000021</v>
      </c>
      <c r="K55" s="103">
        <f t="shared" si="9"/>
        <v>1.7763568394002505E-15</v>
      </c>
      <c r="L55" s="202"/>
      <c r="M55" s="203"/>
      <c r="N55" s="203"/>
      <c r="O55" s="204"/>
    </row>
    <row r="56" spans="2:15" x14ac:dyDescent="0.25">
      <c r="B56" s="100">
        <v>45043</v>
      </c>
      <c r="C56" s="100" t="s">
        <v>18</v>
      </c>
      <c r="D56" s="101">
        <v>0.33333333333333331</v>
      </c>
      <c r="E56" s="102">
        <v>0.64166666666666672</v>
      </c>
      <c r="F56" s="101">
        <v>0</v>
      </c>
      <c r="G56" s="102">
        <v>0</v>
      </c>
      <c r="H56" s="101">
        <v>0</v>
      </c>
      <c r="I56" s="102">
        <v>0</v>
      </c>
      <c r="J56" s="103">
        <f t="shared" si="8"/>
        <v>7.4000000000000021</v>
      </c>
      <c r="K56" s="103">
        <f t="shared" si="9"/>
        <v>1.7763568394002505E-15</v>
      </c>
      <c r="L56" s="202"/>
      <c r="M56" s="203"/>
      <c r="N56" s="203"/>
      <c r="O56" s="204"/>
    </row>
    <row r="57" spans="2:15" x14ac:dyDescent="0.25">
      <c r="B57" s="100">
        <v>45044</v>
      </c>
      <c r="C57" s="100" t="s">
        <v>18</v>
      </c>
      <c r="D57" s="101">
        <v>0.33333333333333331</v>
      </c>
      <c r="E57" s="102">
        <v>0.64166666666666672</v>
      </c>
      <c r="F57" s="101">
        <v>0</v>
      </c>
      <c r="G57" s="102">
        <v>0</v>
      </c>
      <c r="H57" s="101">
        <v>0</v>
      </c>
      <c r="I57" s="102">
        <v>0</v>
      </c>
      <c r="J57" s="103">
        <f t="shared" si="8"/>
        <v>7.4000000000000021</v>
      </c>
      <c r="K57" s="103">
        <f t="shared" si="9"/>
        <v>1.7763568394002505E-15</v>
      </c>
      <c r="L57" s="202"/>
      <c r="M57" s="203"/>
      <c r="N57" s="203"/>
      <c r="O57" s="204"/>
    </row>
    <row r="58" spans="2:15" x14ac:dyDescent="0.25">
      <c r="B58" s="56">
        <v>45045</v>
      </c>
      <c r="C58" s="56" t="s">
        <v>27</v>
      </c>
      <c r="D58" s="57">
        <v>0</v>
      </c>
      <c r="E58" s="58">
        <v>0</v>
      </c>
      <c r="F58" s="57">
        <v>0</v>
      </c>
      <c r="G58" s="58">
        <v>0</v>
      </c>
      <c r="H58" s="57">
        <v>0</v>
      </c>
      <c r="I58" s="58">
        <v>0</v>
      </c>
      <c r="J58" s="59">
        <f t="shared" ref="J58" si="18">(E58-D58+G58-F58+I58-H58)*24</f>
        <v>0</v>
      </c>
      <c r="K58" s="59">
        <f t="shared" ref="K58" si="19">IF(C58="A",J58-$D$19/5,IF(C58="W/H",J58,IF(C58="Flx",-$D$19/5,0)))</f>
        <v>0</v>
      </c>
      <c r="L58" s="205"/>
      <c r="M58" s="206"/>
      <c r="N58" s="206"/>
      <c r="O58" s="207"/>
    </row>
    <row r="59" spans="2:15" x14ac:dyDescent="0.25">
      <c r="B59" s="56">
        <v>45046</v>
      </c>
      <c r="C59" s="56" t="s">
        <v>27</v>
      </c>
      <c r="D59" s="57">
        <v>0</v>
      </c>
      <c r="E59" s="58">
        <v>0</v>
      </c>
      <c r="F59" s="57">
        <v>0</v>
      </c>
      <c r="G59" s="58">
        <v>0</v>
      </c>
      <c r="H59" s="57">
        <v>0</v>
      </c>
      <c r="I59" s="58">
        <v>0</v>
      </c>
      <c r="J59" s="59">
        <f t="shared" si="8"/>
        <v>0</v>
      </c>
      <c r="K59" s="59">
        <f t="shared" si="9"/>
        <v>0</v>
      </c>
      <c r="L59" s="205"/>
      <c r="M59" s="206"/>
      <c r="N59" s="206"/>
      <c r="O59" s="207"/>
    </row>
    <row r="60" spans="2:15" hidden="1" x14ac:dyDescent="0.25">
      <c r="B60" s="56">
        <v>45047</v>
      </c>
    </row>
    <row r="61" spans="2:15" hidden="1" x14ac:dyDescent="0.25">
      <c r="B61" s="56">
        <v>45048</v>
      </c>
      <c r="C61" s="16"/>
      <c r="D61" s="17"/>
      <c r="E61" s="18"/>
      <c r="F61" s="17"/>
      <c r="G61" s="18"/>
      <c r="H61" s="17"/>
      <c r="I61" s="18"/>
      <c r="J61" s="12"/>
      <c r="K61" s="12"/>
      <c r="L61" s="208"/>
      <c r="M61" s="209"/>
      <c r="N61" s="209"/>
      <c r="O61" s="210"/>
    </row>
    <row r="62" spans="2:15" x14ac:dyDescent="0.25">
      <c r="B62" s="26"/>
      <c r="C62" s="26"/>
      <c r="D62" s="27"/>
      <c r="E62" s="28"/>
      <c r="F62" s="27"/>
      <c r="G62" s="28"/>
      <c r="H62" s="27"/>
      <c r="I62" s="28"/>
      <c r="J62" s="89">
        <f>SUM(J30:J61)</f>
        <v>125.80000000000008</v>
      </c>
      <c r="K62" s="89">
        <f>SUM(K30:K61)</f>
        <v>3.0198066269804258E-14</v>
      </c>
      <c r="L62" s="174"/>
      <c r="M62" s="175"/>
      <c r="N62" s="175"/>
      <c r="O62" s="176"/>
    </row>
  </sheetData>
  <sheetProtection algorithmName="SHA-512" hashValue="BjBENtZ3GrQ/2X8NEAwv2y7a4+toygQwpd7nG2TBdDXqxNCUz4K1VoR6fOjox5lKDVZ4bCjgpJiFd4qLUEIm1A==" saltValue="rFmZWK76817eNxGHOZmVhA==" spinCount="100000" sheet="1" selectLockedCells="1"/>
  <customSheetViews>
    <customSheetView guid="{7202B09F-BB5C-4D13-96F0-84FAAFE8D9B0}" showGridLines="0" hiddenRows="1" topLeftCell="A10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M11:O12"/>
    <mergeCell ref="O14:O15"/>
    <mergeCell ref="M14:N15"/>
    <mergeCell ref="I18:J18"/>
    <mergeCell ref="B16:C16"/>
    <mergeCell ref="D16:G16"/>
    <mergeCell ref="I16:J16"/>
    <mergeCell ref="B11:L12"/>
    <mergeCell ref="B28:B29"/>
    <mergeCell ref="C28:C29"/>
    <mergeCell ref="D28:E28"/>
    <mergeCell ref="F28:G28"/>
    <mergeCell ref="B19:C19"/>
    <mergeCell ref="D19:G19"/>
    <mergeCell ref="B22:C23"/>
    <mergeCell ref="F22:G23"/>
    <mergeCell ref="D22:E23"/>
    <mergeCell ref="D26:E26"/>
    <mergeCell ref="D25:E25"/>
    <mergeCell ref="B24:C24"/>
    <mergeCell ref="F26:G26"/>
    <mergeCell ref="D24:E24"/>
    <mergeCell ref="F24:G24"/>
    <mergeCell ref="L36:O36"/>
    <mergeCell ref="H28:I28"/>
    <mergeCell ref="J28:J29"/>
    <mergeCell ref="K28:K29"/>
    <mergeCell ref="L28:O29"/>
    <mergeCell ref="L30:O30"/>
    <mergeCell ref="L31:O31"/>
    <mergeCell ref="L32:O32"/>
    <mergeCell ref="L33:O33"/>
    <mergeCell ref="L34:O34"/>
    <mergeCell ref="L35:O35"/>
    <mergeCell ref="L48:O48"/>
    <mergeCell ref="L37:O37"/>
    <mergeCell ref="L38:O38"/>
    <mergeCell ref="L39:O39"/>
    <mergeCell ref="L40:O40"/>
    <mergeCell ref="L41:O41"/>
    <mergeCell ref="L42:O42"/>
    <mergeCell ref="L43:O43"/>
    <mergeCell ref="L44:O44"/>
    <mergeCell ref="L45:O45"/>
    <mergeCell ref="L46:O46"/>
    <mergeCell ref="L47:O47"/>
    <mergeCell ref="L62:O62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61:O61"/>
    <mergeCell ref="L59:O59"/>
    <mergeCell ref="I27:J27"/>
    <mergeCell ref="B14:G15"/>
    <mergeCell ref="I14:K15"/>
    <mergeCell ref="I19:K20"/>
    <mergeCell ref="B26:C26"/>
    <mergeCell ref="B25:C25"/>
    <mergeCell ref="I21:J21"/>
    <mergeCell ref="J22:K23"/>
    <mergeCell ref="H22:I23"/>
    <mergeCell ref="B17:C17"/>
    <mergeCell ref="D17:G17"/>
    <mergeCell ref="I17:J17"/>
    <mergeCell ref="B18:C18"/>
    <mergeCell ref="D18:G18"/>
    <mergeCell ref="H26:I26"/>
    <mergeCell ref="J26:K26"/>
    <mergeCell ref="H24:I24"/>
    <mergeCell ref="J24:K24"/>
    <mergeCell ref="F25:G25"/>
    <mergeCell ref="H25:I25"/>
    <mergeCell ref="J25:K25"/>
  </mergeCells>
  <dataValidations count="3">
    <dataValidation type="time" allowBlank="1" showInputMessage="1" showErrorMessage="1" sqref="F61:I61 D30:I59">
      <formula1>0</formula1>
      <formula2>0.999305555555556</formula2>
    </dataValidation>
    <dataValidation type="list" allowBlank="1" showInputMessage="1" showErrorMessage="1" sqref="C61">
      <formula1>$M$16:$M$22</formula1>
    </dataValidation>
    <dataValidation type="list" allowBlank="1" showInputMessage="1" showErrorMessage="1" sqref="C30:C59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21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76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15" t="s">
        <v>65</v>
      </c>
      <c r="J14" s="215"/>
      <c r="K14" s="215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216"/>
      <c r="J15" s="217"/>
      <c r="K15" s="21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220" t="s">
        <v>64</v>
      </c>
      <c r="J16" s="221"/>
      <c r="K16" s="76">
        <v>0</v>
      </c>
      <c r="L16" s="5"/>
      <c r="M16" s="65" t="s">
        <v>18</v>
      </c>
      <c r="N16" s="22" t="s">
        <v>41</v>
      </c>
      <c r="O16" s="20">
        <f>COUNTIF($C$30:$C$60,"A")</f>
        <v>20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218" t="s">
        <v>60</v>
      </c>
      <c r="J17" s="219"/>
      <c r="K17" s="77">
        <v>5</v>
      </c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11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April!D26</f>
        <v>10.000000000000146</v>
      </c>
      <c r="E24" s="163"/>
      <c r="F24" s="192">
        <f>April!F26</f>
        <v>11.64</v>
      </c>
      <c r="G24" s="166"/>
      <c r="H24" s="162">
        <f>April!H26</f>
        <v>0</v>
      </c>
      <c r="I24" s="163"/>
      <c r="J24" s="162">
        <f>April!J26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3.5527136788005009E-14</v>
      </c>
      <c r="E25" s="163"/>
      <c r="F25" s="165">
        <f>-O20+('Overblik - 2023'!E$42)</f>
        <v>2.08</v>
      </c>
      <c r="G25" s="166"/>
      <c r="H25" s="164">
        <f>-O21+K17</f>
        <v>5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10.000000000000181</v>
      </c>
      <c r="E26" s="161"/>
      <c r="F26" s="193">
        <f>F24+F25</f>
        <v>13.72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0">
        <v>45047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" si="0">(E30-D30+G30-F30+I30-H30)*24</f>
        <v>7.4000000000000021</v>
      </c>
      <c r="K30" s="93">
        <f t="shared" ref="K30" si="1">IF(C30="A",J30-$D$19/5,IF(C30="W/H",J30,IF(C30="Flx",-$D$19/5,0)))</f>
        <v>1.7763568394002505E-15</v>
      </c>
      <c r="L30" s="177" t="s">
        <v>89</v>
      </c>
      <c r="M30" s="177"/>
      <c r="N30" s="177"/>
      <c r="O30" s="177"/>
    </row>
    <row r="31" spans="2:20" x14ac:dyDescent="0.25">
      <c r="B31" s="90">
        <v>45048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ref="J31:J59" si="2">(E31-D31+G31-F31+I31-H31)*24</f>
        <v>7.4000000000000021</v>
      </c>
      <c r="K31" s="93">
        <f t="shared" ref="K31:K59" si="3">IF(C31="A",J31-$D$19/5,IF(C31="W/H",J31,IF(C31="Flx",-$D$19/5,0)))</f>
        <v>1.7763568394002505E-15</v>
      </c>
      <c r="L31" s="177"/>
      <c r="M31" s="177"/>
      <c r="N31" s="177"/>
      <c r="O31" s="177"/>
    </row>
    <row r="32" spans="2:20" x14ac:dyDescent="0.25">
      <c r="B32" s="90">
        <v>45049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si="2"/>
        <v>7.4000000000000021</v>
      </c>
      <c r="K32" s="93">
        <f t="shared" si="3"/>
        <v>1.7763568394002505E-15</v>
      </c>
      <c r="L32" s="177"/>
      <c r="M32" s="177"/>
      <c r="N32" s="177"/>
      <c r="O32" s="177"/>
    </row>
    <row r="33" spans="2:15" x14ac:dyDescent="0.25">
      <c r="B33" s="90">
        <v>45050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si="2"/>
        <v>7.4000000000000021</v>
      </c>
      <c r="K33" s="93">
        <f t="shared" si="3"/>
        <v>1.7763568394002505E-15</v>
      </c>
      <c r="L33" s="177"/>
      <c r="M33" s="177"/>
      <c r="N33" s="177"/>
      <c r="O33" s="177"/>
    </row>
    <row r="34" spans="2:15" x14ac:dyDescent="0.25">
      <c r="B34" s="94">
        <v>45052</v>
      </c>
      <c r="C34" s="94" t="s">
        <v>27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6">
        <f t="shared" ref="J34" si="4">(E34-D34+G34-F34+I34-H34)*24</f>
        <v>0</v>
      </c>
      <c r="K34" s="96">
        <f t="shared" ref="K34" si="5">IF(C34="A",J34-$D$19/5,IF(C34="W/H",J34,IF(C34="Flx",-$D$19/5,0)))</f>
        <v>0</v>
      </c>
      <c r="L34" s="195" t="s">
        <v>86</v>
      </c>
      <c r="M34" s="195"/>
      <c r="N34" s="195"/>
      <c r="O34" s="195"/>
    </row>
    <row r="35" spans="2:15" x14ac:dyDescent="0.25">
      <c r="B35" s="94">
        <v>45052</v>
      </c>
      <c r="C35" s="94" t="s">
        <v>27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6">
        <f t="shared" si="2"/>
        <v>0</v>
      </c>
      <c r="K35" s="96">
        <f t="shared" si="3"/>
        <v>0</v>
      </c>
      <c r="L35" s="195"/>
      <c r="M35" s="195"/>
      <c r="N35" s="195"/>
      <c r="O35" s="195"/>
    </row>
    <row r="36" spans="2:15" x14ac:dyDescent="0.25">
      <c r="B36" s="94">
        <v>45053</v>
      </c>
      <c r="C36" s="94" t="s">
        <v>27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6">
        <f t="shared" ref="J36" si="6">(E36-D36+G36-F36+I36-H36)*24</f>
        <v>0</v>
      </c>
      <c r="K36" s="96">
        <f t="shared" ref="K36" si="7">IF(C36="A",J36-$D$19/5,IF(C36="W/H",J36,IF(C36="Flx",-$D$19/5,0)))</f>
        <v>0</v>
      </c>
      <c r="L36" s="195"/>
      <c r="M36" s="195"/>
      <c r="N36" s="195"/>
      <c r="O36" s="195"/>
    </row>
    <row r="37" spans="2:15" x14ac:dyDescent="0.25">
      <c r="B37" s="90">
        <v>45054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ref="J37" si="8">(E37-D37+G37-F37+I37-H37)*24</f>
        <v>7.4000000000000021</v>
      </c>
      <c r="K37" s="93">
        <f t="shared" ref="K37" si="9">IF(C37="A",J37-$D$19/5,IF(C37="W/H",J37,IF(C37="Flx",-$D$19/5,0)))</f>
        <v>1.7763568394002505E-15</v>
      </c>
      <c r="L37" s="177"/>
      <c r="M37" s="177"/>
      <c r="N37" s="177"/>
      <c r="O37" s="177"/>
    </row>
    <row r="38" spans="2:15" x14ac:dyDescent="0.25">
      <c r="B38" s="90">
        <v>45055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2"/>
        <v>7.4000000000000021</v>
      </c>
      <c r="K38" s="93">
        <f t="shared" si="3"/>
        <v>1.7763568394002505E-15</v>
      </c>
      <c r="L38" s="177"/>
      <c r="M38" s="177"/>
      <c r="N38" s="177"/>
      <c r="O38" s="177"/>
    </row>
    <row r="39" spans="2:15" x14ac:dyDescent="0.25">
      <c r="B39" s="90">
        <v>45056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si="2"/>
        <v>7.4000000000000021</v>
      </c>
      <c r="K39" s="93">
        <f t="shared" si="3"/>
        <v>1.7763568394002505E-15</v>
      </c>
      <c r="L39" s="177"/>
      <c r="M39" s="177"/>
      <c r="N39" s="177"/>
      <c r="O39" s="177"/>
    </row>
    <row r="40" spans="2:15" x14ac:dyDescent="0.25">
      <c r="B40" s="90">
        <v>45057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si="2"/>
        <v>7.4000000000000021</v>
      </c>
      <c r="K40" s="93">
        <f t="shared" si="3"/>
        <v>1.7763568394002505E-15</v>
      </c>
      <c r="L40" s="177"/>
      <c r="M40" s="177"/>
      <c r="N40" s="177"/>
      <c r="O40" s="177"/>
    </row>
    <row r="41" spans="2:15" x14ac:dyDescent="0.25">
      <c r="B41" s="90">
        <v>45058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ref="J41" si="10">(E41-D41+G41-F41+I41-H41)*24</f>
        <v>7.4000000000000021</v>
      </c>
      <c r="K41" s="93">
        <f t="shared" ref="K41" si="11">IF(C41="A",J41-$D$19/5,IF(C41="W/H",J41,IF(C41="Flx",-$D$19/5,0)))</f>
        <v>1.7763568394002505E-15</v>
      </c>
      <c r="L41" s="177"/>
      <c r="M41" s="177"/>
      <c r="N41" s="177"/>
      <c r="O41" s="177"/>
    </row>
    <row r="42" spans="2:15" x14ac:dyDescent="0.25">
      <c r="B42" s="94">
        <v>45059</v>
      </c>
      <c r="C42" s="94" t="s">
        <v>27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6">
        <f t="shared" ref="J42" si="12">(E42-D42+G42-F42+I42-H42)*24</f>
        <v>0</v>
      </c>
      <c r="K42" s="96">
        <f t="shared" ref="K42" si="13">IF(C42="A",J42-$D$19/5,IF(C42="W/H",J42,IF(C42="Flx",-$D$19/5,0)))</f>
        <v>0</v>
      </c>
      <c r="L42" s="195"/>
      <c r="M42" s="195"/>
      <c r="N42" s="195"/>
      <c r="O42" s="195"/>
    </row>
    <row r="43" spans="2:15" x14ac:dyDescent="0.25">
      <c r="B43" s="94">
        <v>45060</v>
      </c>
      <c r="C43" s="94" t="s">
        <v>27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6">
        <f t="shared" ref="J43" si="14">(E43-D43+G43-F43+I43-H43)*24</f>
        <v>0</v>
      </c>
      <c r="K43" s="96">
        <f t="shared" ref="K43" si="15">IF(C43="A",J43-$D$19/5,IF(C43="W/H",J43,IF(C43="Flx",-$D$19/5,0)))</f>
        <v>0</v>
      </c>
      <c r="L43" s="195"/>
      <c r="M43" s="195"/>
      <c r="N43" s="195"/>
      <c r="O43" s="195"/>
    </row>
    <row r="44" spans="2:15" x14ac:dyDescent="0.25">
      <c r="B44" s="90">
        <v>45061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ref="J44" si="16">(E44-D44+G44-F44+I44-H44)*24</f>
        <v>7.4000000000000021</v>
      </c>
      <c r="K44" s="93">
        <f t="shared" ref="K44" si="17">IF(C44="A",J44-$D$19/5,IF(C44="W/H",J44,IF(C44="Flx",-$D$19/5,0)))</f>
        <v>1.7763568394002505E-15</v>
      </c>
      <c r="L44" s="177"/>
      <c r="M44" s="177"/>
      <c r="N44" s="177"/>
      <c r="O44" s="177"/>
    </row>
    <row r="45" spans="2:15" x14ac:dyDescent="0.25">
      <c r="B45" s="90">
        <v>45062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2"/>
        <v>7.4000000000000021</v>
      </c>
      <c r="K45" s="93">
        <f t="shared" si="3"/>
        <v>1.7763568394002505E-15</v>
      </c>
      <c r="L45" s="177"/>
      <c r="M45" s="177"/>
      <c r="N45" s="177"/>
      <c r="O45" s="177"/>
    </row>
    <row r="46" spans="2:15" x14ac:dyDescent="0.25">
      <c r="B46" s="90">
        <v>45063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si="2"/>
        <v>7.4000000000000021</v>
      </c>
      <c r="K46" s="93">
        <f t="shared" si="3"/>
        <v>1.7763568394002505E-15</v>
      </c>
      <c r="L46" s="177"/>
      <c r="M46" s="177"/>
      <c r="N46" s="177"/>
      <c r="O46" s="177"/>
    </row>
    <row r="47" spans="2:15" x14ac:dyDescent="0.25">
      <c r="B47" s="94">
        <v>45064</v>
      </c>
      <c r="C47" s="94" t="s">
        <v>27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6">
        <f t="shared" ref="J47" si="18">(E47-D47+G47-F47+I47-H47)*24</f>
        <v>0</v>
      </c>
      <c r="K47" s="96">
        <f t="shared" ref="K47" si="19">IF(C47="A",J47-$D$19/5,IF(C47="W/H",J47,IF(C47="Flx",-$D$19/5,0)))</f>
        <v>0</v>
      </c>
      <c r="L47" s="195" t="s">
        <v>70</v>
      </c>
      <c r="M47" s="195"/>
      <c r="N47" s="195"/>
      <c r="O47" s="195"/>
    </row>
    <row r="48" spans="2:15" x14ac:dyDescent="0.25">
      <c r="B48" s="106">
        <v>45065</v>
      </c>
      <c r="C48" s="106" t="s">
        <v>18</v>
      </c>
      <c r="D48" s="107">
        <v>0.33333333333333331</v>
      </c>
      <c r="E48" s="107">
        <v>0.64166666666666672</v>
      </c>
      <c r="F48" s="107">
        <v>0</v>
      </c>
      <c r="G48" s="107">
        <v>0</v>
      </c>
      <c r="H48" s="107">
        <v>0</v>
      </c>
      <c r="I48" s="107">
        <v>0</v>
      </c>
      <c r="J48" s="108">
        <f t="shared" si="2"/>
        <v>7.4000000000000021</v>
      </c>
      <c r="K48" s="108">
        <f t="shared" si="3"/>
        <v>1.7763568394002505E-15</v>
      </c>
      <c r="L48" s="214" t="s">
        <v>87</v>
      </c>
      <c r="M48" s="214"/>
      <c r="N48" s="214"/>
      <c r="O48" s="214"/>
    </row>
    <row r="49" spans="2:15" x14ac:dyDescent="0.25">
      <c r="B49" s="94">
        <v>45066</v>
      </c>
      <c r="C49" s="94" t="s">
        <v>27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6">
        <f t="shared" ref="J49" si="20">(E49-D49+G49-F49+I49-H49)*24</f>
        <v>0</v>
      </c>
      <c r="K49" s="96">
        <f t="shared" ref="K49" si="21">IF(C49="A",J49-$D$19/5,IF(C49="W/H",J49,IF(C49="Flx",-$D$19/5,0)))</f>
        <v>0</v>
      </c>
      <c r="L49" s="195"/>
      <c r="M49" s="195"/>
      <c r="N49" s="195"/>
      <c r="O49" s="195"/>
    </row>
    <row r="50" spans="2:15" x14ac:dyDescent="0.25">
      <c r="B50" s="94">
        <v>45067</v>
      </c>
      <c r="C50" s="94" t="s">
        <v>27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6">
        <f t="shared" si="2"/>
        <v>0</v>
      </c>
      <c r="K50" s="96">
        <f t="shared" si="3"/>
        <v>0</v>
      </c>
      <c r="L50" s="195"/>
      <c r="M50" s="195"/>
      <c r="N50" s="195"/>
      <c r="O50" s="195"/>
    </row>
    <row r="51" spans="2:15" x14ac:dyDescent="0.25">
      <c r="B51" s="90">
        <v>45068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ref="J51" si="22">(E51-D51+G51-F51+I51-H51)*24</f>
        <v>7.4000000000000021</v>
      </c>
      <c r="K51" s="93">
        <f t="shared" ref="K51" si="23">IF(C51="A",J51-$D$19/5,IF(C51="W/H",J51,IF(C51="Flx",-$D$19/5,0)))</f>
        <v>1.7763568394002505E-15</v>
      </c>
      <c r="L51" s="177"/>
      <c r="M51" s="177"/>
      <c r="N51" s="177"/>
      <c r="O51" s="177"/>
    </row>
    <row r="52" spans="2:15" x14ac:dyDescent="0.25">
      <c r="B52" s="90">
        <v>45069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2"/>
        <v>7.4000000000000021</v>
      </c>
      <c r="K52" s="93">
        <f t="shared" si="3"/>
        <v>1.7763568394002505E-15</v>
      </c>
      <c r="L52" s="177"/>
      <c r="M52" s="177"/>
      <c r="N52" s="177"/>
      <c r="O52" s="177"/>
    </row>
    <row r="53" spans="2:15" x14ac:dyDescent="0.25">
      <c r="B53" s="90">
        <v>45070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ref="J53" si="24">(E53-D53+G53-F53+I53-H53)*24</f>
        <v>7.4000000000000021</v>
      </c>
      <c r="K53" s="93">
        <f t="shared" ref="K53" si="25">IF(C53="A",J53-$D$19/5,IF(C53="W/H",J53,IF(C53="Flx",-$D$19/5,0)))</f>
        <v>1.7763568394002505E-15</v>
      </c>
      <c r="L53" s="177"/>
      <c r="M53" s="177"/>
      <c r="N53" s="177"/>
      <c r="O53" s="177"/>
    </row>
    <row r="54" spans="2:15" x14ac:dyDescent="0.25">
      <c r="B54" s="90">
        <v>45071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si="2"/>
        <v>7.4000000000000021</v>
      </c>
      <c r="K54" s="93">
        <f t="shared" si="3"/>
        <v>1.7763568394002505E-15</v>
      </c>
      <c r="L54" s="177"/>
      <c r="M54" s="177"/>
      <c r="N54" s="177"/>
      <c r="O54" s="177"/>
    </row>
    <row r="55" spans="2:15" x14ac:dyDescent="0.25">
      <c r="B55" s="90">
        <v>45072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ref="J55:J56" si="26">(E55-D55+G55-F55+I55-H55)*24</f>
        <v>7.4000000000000021</v>
      </c>
      <c r="K55" s="93">
        <f t="shared" ref="K55:K56" si="27">IF(C55="A",J55-$D$19/5,IF(C55="W/H",J55,IF(C55="Flx",-$D$19/5,0)))</f>
        <v>1.7763568394002505E-15</v>
      </c>
      <c r="L55" s="177"/>
      <c r="M55" s="177"/>
      <c r="N55" s="177"/>
      <c r="O55" s="177"/>
    </row>
    <row r="56" spans="2:15" x14ac:dyDescent="0.25">
      <c r="B56" s="94">
        <v>45073</v>
      </c>
      <c r="C56" s="94" t="s">
        <v>27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6">
        <f t="shared" si="26"/>
        <v>0</v>
      </c>
      <c r="K56" s="96">
        <f t="shared" si="27"/>
        <v>0</v>
      </c>
      <c r="L56" s="195"/>
      <c r="M56" s="195"/>
      <c r="N56" s="195"/>
      <c r="O56" s="195"/>
    </row>
    <row r="57" spans="2:15" x14ac:dyDescent="0.25">
      <c r="B57" s="94">
        <v>45074</v>
      </c>
      <c r="C57" s="94" t="s">
        <v>27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6">
        <f t="shared" si="2"/>
        <v>0</v>
      </c>
      <c r="K57" s="96">
        <f t="shared" si="3"/>
        <v>0</v>
      </c>
      <c r="L57" s="195" t="s">
        <v>77</v>
      </c>
      <c r="M57" s="195"/>
      <c r="N57" s="195"/>
      <c r="O57" s="195"/>
    </row>
    <row r="58" spans="2:15" x14ac:dyDescent="0.25">
      <c r="B58" s="94">
        <v>45075</v>
      </c>
      <c r="C58" s="94" t="s">
        <v>27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6">
        <f t="shared" ref="J58" si="28">(E58-D58+G58-F58+I58-H58)*24</f>
        <v>0</v>
      </c>
      <c r="K58" s="96">
        <f t="shared" ref="K58" si="29">IF(C58="A",J58-$D$19/5,IF(C58="W/H",J58,IF(C58="Flx",-$D$19/5,0)))</f>
        <v>0</v>
      </c>
      <c r="L58" s="195" t="s">
        <v>78</v>
      </c>
      <c r="M58" s="195"/>
      <c r="N58" s="195"/>
      <c r="O58" s="195"/>
    </row>
    <row r="59" spans="2:15" x14ac:dyDescent="0.25">
      <c r="B59" s="90">
        <v>45076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si="2"/>
        <v>7.4000000000000021</v>
      </c>
      <c r="K59" s="93">
        <f t="shared" si="3"/>
        <v>1.7763568394002505E-15</v>
      </c>
      <c r="L59" s="177"/>
      <c r="M59" s="177"/>
      <c r="N59" s="177"/>
      <c r="O59" s="177"/>
    </row>
    <row r="60" spans="2:15" x14ac:dyDescent="0.25">
      <c r="B60" s="90">
        <v>45077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ref="J60" si="30">(E60-D60+G60-F60+I60-H60)*24</f>
        <v>7.4000000000000021</v>
      </c>
      <c r="K60" s="93">
        <f t="shared" ref="K60" si="31">IF(C60="A",J60-$D$19/5,IF(C60="W/H",J60,IF(C60="Flx",-$D$19/5,0)))</f>
        <v>1.7763568394002505E-15</v>
      </c>
      <c r="L60" s="177"/>
      <c r="M60" s="177"/>
      <c r="N60" s="177"/>
      <c r="O60" s="177"/>
    </row>
    <row r="61" spans="2:15" x14ac:dyDescent="0.25">
      <c r="B61" s="26"/>
      <c r="C61" s="26"/>
      <c r="D61" s="26"/>
      <c r="E61" s="26"/>
      <c r="F61" s="26"/>
      <c r="G61" s="26"/>
      <c r="H61" s="26"/>
      <c r="I61" s="26"/>
      <c r="J61" s="89">
        <f>SUM(J30:J60)</f>
        <v>148.00000000000009</v>
      </c>
      <c r="K61" s="29">
        <f>SUM(K30:K60)</f>
        <v>3.5527136788005009E-14</v>
      </c>
      <c r="L61" s="222"/>
      <c r="M61" s="222"/>
      <c r="N61" s="222"/>
      <c r="O61" s="222"/>
    </row>
  </sheetData>
  <sheetProtection algorithmName="SHA-512" hashValue="1eeclbn5fjWR4QbBO+dbMu6H4p6KN0xZN4TYVbgguLGQLBXaWbhbobMye1Um4oEObmrMq7F6xpdUhBpq8Y/13g==" saltValue="5JW6grZZSrCLGH45CztT/Q==" spinCount="100000" sheet="1" selectLockedCells="1"/>
  <customSheetViews>
    <customSheetView guid="{7202B09F-BB5C-4D13-96F0-84FAAFE8D9B0}" showGridLines="0" topLeftCell="A27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B11:L12"/>
    <mergeCell ref="M11:O12"/>
    <mergeCell ref="O14:O15"/>
    <mergeCell ref="M14:N15"/>
    <mergeCell ref="B28:B29"/>
    <mergeCell ref="C28:C29"/>
    <mergeCell ref="D28:E28"/>
    <mergeCell ref="F28:G28"/>
    <mergeCell ref="B19:C19"/>
    <mergeCell ref="D19:G19"/>
    <mergeCell ref="B25:C25"/>
    <mergeCell ref="D25:E25"/>
    <mergeCell ref="F25:G25"/>
    <mergeCell ref="B26:C26"/>
    <mergeCell ref="D26:E26"/>
    <mergeCell ref="F26:G26"/>
    <mergeCell ref="L61:O61"/>
    <mergeCell ref="L49:O49"/>
    <mergeCell ref="L50:O50"/>
    <mergeCell ref="L51:O51"/>
    <mergeCell ref="L55:O55"/>
    <mergeCell ref="L56:O56"/>
    <mergeCell ref="L57:O57"/>
    <mergeCell ref="L59:O59"/>
    <mergeCell ref="L52:O52"/>
    <mergeCell ref="L53:O53"/>
    <mergeCell ref="L54:O54"/>
    <mergeCell ref="L58:O58"/>
    <mergeCell ref="L60:O60"/>
    <mergeCell ref="B14:G15"/>
    <mergeCell ref="I14:K15"/>
    <mergeCell ref="I19:K20"/>
    <mergeCell ref="B22:C23"/>
    <mergeCell ref="D22:E23"/>
    <mergeCell ref="F22:G23"/>
    <mergeCell ref="H22:I23"/>
    <mergeCell ref="J22:K23"/>
    <mergeCell ref="I21:J21"/>
    <mergeCell ref="B17:C17"/>
    <mergeCell ref="D17:G17"/>
    <mergeCell ref="I17:J17"/>
    <mergeCell ref="B18:C18"/>
    <mergeCell ref="D18:G18"/>
    <mergeCell ref="I16:J16"/>
    <mergeCell ref="I18:J18"/>
    <mergeCell ref="B16:C16"/>
    <mergeCell ref="D16:G16"/>
    <mergeCell ref="L37:O37"/>
    <mergeCell ref="L38:O38"/>
    <mergeCell ref="H28:I28"/>
    <mergeCell ref="J28:J29"/>
    <mergeCell ref="K28:K29"/>
    <mergeCell ref="L28:O29"/>
    <mergeCell ref="L30:O30"/>
    <mergeCell ref="L34:O34"/>
    <mergeCell ref="L35:O35"/>
    <mergeCell ref="L31:O31"/>
    <mergeCell ref="L32:O32"/>
    <mergeCell ref="L33:O33"/>
    <mergeCell ref="L39:O39"/>
    <mergeCell ref="H26:I26"/>
    <mergeCell ref="J26:K26"/>
    <mergeCell ref="B24:C24"/>
    <mergeCell ref="I27:J27"/>
    <mergeCell ref="D24:E24"/>
    <mergeCell ref="F24:G24"/>
    <mergeCell ref="H24:I24"/>
    <mergeCell ref="J24:K24"/>
    <mergeCell ref="H25:I25"/>
    <mergeCell ref="J25:K25"/>
    <mergeCell ref="L36:O36"/>
    <mergeCell ref="L40:O40"/>
    <mergeCell ref="L45:O45"/>
    <mergeCell ref="L46:O46"/>
    <mergeCell ref="L47:O47"/>
    <mergeCell ref="L48:O48"/>
    <mergeCell ref="L41:O41"/>
    <mergeCell ref="L42:O42"/>
    <mergeCell ref="L43:O43"/>
    <mergeCell ref="L44:O44"/>
  </mergeCells>
  <dataValidations count="2">
    <dataValidation type="time" allowBlank="1" showInputMessage="1" showErrorMessage="1" sqref="D30:I60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18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79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22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8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Maj!D26</f>
        <v>10.000000000000181</v>
      </c>
      <c r="E24" s="163"/>
      <c r="F24" s="192">
        <f>Maj!F26</f>
        <v>13.72</v>
      </c>
      <c r="G24" s="166"/>
      <c r="H24" s="162">
        <f>Maj!H26</f>
        <v>5</v>
      </c>
      <c r="I24" s="163"/>
      <c r="J24" s="162">
        <f>Maj!J26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3.907985046680551E-14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10.00000000000022</v>
      </c>
      <c r="E26" s="161"/>
      <c r="F26" s="193">
        <f>F24+F25</f>
        <v>15.8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0"/>
      <c r="C29" s="184"/>
      <c r="D29" s="48" t="s">
        <v>3</v>
      </c>
      <c r="E29" s="49" t="s">
        <v>4</v>
      </c>
      <c r="F29" s="48" t="s">
        <v>3</v>
      </c>
      <c r="G29" s="49" t="s">
        <v>4</v>
      </c>
      <c r="H29" s="48" t="s">
        <v>3</v>
      </c>
      <c r="I29" s="49" t="s">
        <v>4</v>
      </c>
      <c r="J29" s="184"/>
      <c r="K29" s="184"/>
      <c r="L29" s="186"/>
      <c r="M29" s="187"/>
      <c r="N29" s="187"/>
      <c r="O29" s="188"/>
      <c r="T29" s="6"/>
    </row>
    <row r="30" spans="2:20" x14ac:dyDescent="0.25">
      <c r="B30" s="90">
        <v>45078</v>
      </c>
      <c r="C30" s="90" t="s">
        <v>18</v>
      </c>
      <c r="D30" s="92">
        <v>0.33333333333333331</v>
      </c>
      <c r="E30" s="92">
        <v>0.64166666666666672</v>
      </c>
      <c r="F30" s="92">
        <v>0</v>
      </c>
      <c r="G30" s="92">
        <v>0</v>
      </c>
      <c r="H30" s="92">
        <v>0</v>
      </c>
      <c r="I30" s="92">
        <v>0</v>
      </c>
      <c r="J30" s="93">
        <f t="shared" ref="J30:J58" si="0">(E30-D30+G30-F30+I30-H30)*24</f>
        <v>7.4000000000000021</v>
      </c>
      <c r="K30" s="93">
        <f t="shared" ref="K30:K58" si="1">IF(C30="A",J30-$D$19/5,IF(C30="W/H",J30,IF(C30="Flx",-$D$19/5,0)))</f>
        <v>1.7763568394002505E-15</v>
      </c>
      <c r="L30" s="177"/>
      <c r="M30" s="177"/>
      <c r="N30" s="177"/>
      <c r="O30" s="177"/>
    </row>
    <row r="31" spans="2:20" x14ac:dyDescent="0.25">
      <c r="B31" s="90">
        <v>45079</v>
      </c>
      <c r="C31" s="90" t="s">
        <v>18</v>
      </c>
      <c r="D31" s="92">
        <v>0.33333333333333331</v>
      </c>
      <c r="E31" s="92">
        <v>0.64166666666666672</v>
      </c>
      <c r="F31" s="92">
        <v>0</v>
      </c>
      <c r="G31" s="92">
        <v>0</v>
      </c>
      <c r="H31" s="92">
        <v>0</v>
      </c>
      <c r="I31" s="92">
        <v>0</v>
      </c>
      <c r="J31" s="93">
        <f t="shared" si="0"/>
        <v>7.4000000000000021</v>
      </c>
      <c r="K31" s="93">
        <f t="shared" si="1"/>
        <v>1.7763568394002505E-15</v>
      </c>
      <c r="L31" s="177"/>
      <c r="M31" s="177"/>
      <c r="N31" s="177"/>
      <c r="O31" s="177"/>
    </row>
    <row r="32" spans="2:20" x14ac:dyDescent="0.25">
      <c r="B32" s="94">
        <v>45080</v>
      </c>
      <c r="C32" s="94" t="s">
        <v>27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6">
        <f t="shared" si="0"/>
        <v>0</v>
      </c>
      <c r="K32" s="96">
        <f t="shared" si="1"/>
        <v>0</v>
      </c>
      <c r="L32" s="195"/>
      <c r="M32" s="195"/>
      <c r="N32" s="195"/>
      <c r="O32" s="195"/>
    </row>
    <row r="33" spans="2:16" x14ac:dyDescent="0.25">
      <c r="B33" s="94">
        <v>45081</v>
      </c>
      <c r="C33" s="94" t="s">
        <v>27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6">
        <f t="shared" ref="J33:J35" si="2">(E33-D33+G33-F33+I33-H33)*24</f>
        <v>0</v>
      </c>
      <c r="K33" s="96">
        <f t="shared" ref="K33:K35" si="3">IF(C33="A",J33-$D$19/5,IF(C33="W/H",J33,IF(C33="Flx",-$D$19/5,0)))</f>
        <v>0</v>
      </c>
      <c r="L33" s="195"/>
      <c r="M33" s="195"/>
      <c r="N33" s="195"/>
      <c r="O33" s="195"/>
    </row>
    <row r="34" spans="2:16" x14ac:dyDescent="0.25">
      <c r="B34" s="106">
        <v>45082</v>
      </c>
      <c r="C34" s="106" t="s">
        <v>18</v>
      </c>
      <c r="D34" s="107">
        <v>0.33333333333333331</v>
      </c>
      <c r="E34" s="107">
        <v>0.64166666666666672</v>
      </c>
      <c r="F34" s="107">
        <v>0</v>
      </c>
      <c r="G34" s="107">
        <v>0</v>
      </c>
      <c r="H34" s="107">
        <v>0</v>
      </c>
      <c r="I34" s="107">
        <v>0</v>
      </c>
      <c r="J34" s="108">
        <f t="shared" si="2"/>
        <v>7.4000000000000021</v>
      </c>
      <c r="K34" s="108">
        <f t="shared" si="3"/>
        <v>1.7763568394002505E-15</v>
      </c>
      <c r="L34" s="214" t="s">
        <v>88</v>
      </c>
      <c r="M34" s="214"/>
      <c r="N34" s="214"/>
      <c r="O34" s="214"/>
    </row>
    <row r="35" spans="2:16" ht="15.75" thickBot="1" x14ac:dyDescent="0.3">
      <c r="B35" s="90">
        <v>45083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2"/>
        <v>7.4000000000000021</v>
      </c>
      <c r="K35" s="93">
        <f t="shared" si="3"/>
        <v>1.7763568394002505E-15</v>
      </c>
      <c r="L35" s="177"/>
      <c r="M35" s="177"/>
      <c r="N35" s="177"/>
      <c r="O35" s="177"/>
    </row>
    <row r="36" spans="2:16" x14ac:dyDescent="0.25">
      <c r="B36" s="90">
        <v>45084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0"/>
        <v>7.4000000000000021</v>
      </c>
      <c r="K36" s="93">
        <f t="shared" si="1"/>
        <v>1.7763568394002505E-15</v>
      </c>
      <c r="L36" s="177"/>
      <c r="M36" s="177"/>
      <c r="N36" s="177"/>
      <c r="O36" s="177"/>
      <c r="P36" s="53"/>
    </row>
    <row r="37" spans="2:16" ht="15.75" thickBot="1" x14ac:dyDescent="0.3">
      <c r="B37" s="90">
        <v>45085</v>
      </c>
      <c r="C37" s="90" t="s">
        <v>18</v>
      </c>
      <c r="D37" s="92">
        <v>0.33333333333333331</v>
      </c>
      <c r="E37" s="92">
        <v>0.64166666666666672</v>
      </c>
      <c r="F37" s="92">
        <v>0</v>
      </c>
      <c r="G37" s="92">
        <v>0</v>
      </c>
      <c r="H37" s="92">
        <v>0</v>
      </c>
      <c r="I37" s="92">
        <v>0</v>
      </c>
      <c r="J37" s="93">
        <f t="shared" si="0"/>
        <v>7.4000000000000021</v>
      </c>
      <c r="K37" s="93">
        <f t="shared" si="1"/>
        <v>1.7763568394002505E-15</v>
      </c>
      <c r="L37" s="177"/>
      <c r="M37" s="177"/>
      <c r="N37" s="177"/>
      <c r="O37" s="177"/>
      <c r="P37" s="54"/>
    </row>
    <row r="38" spans="2:16" x14ac:dyDescent="0.25">
      <c r="B38" s="90">
        <v>45086</v>
      </c>
      <c r="C38" s="90" t="s">
        <v>18</v>
      </c>
      <c r="D38" s="92">
        <v>0.33333333333333331</v>
      </c>
      <c r="E38" s="92">
        <v>0.64166666666666672</v>
      </c>
      <c r="F38" s="92">
        <v>0</v>
      </c>
      <c r="G38" s="92">
        <v>0</v>
      </c>
      <c r="H38" s="92">
        <v>0</v>
      </c>
      <c r="I38" s="92">
        <v>0</v>
      </c>
      <c r="J38" s="93">
        <f t="shared" si="0"/>
        <v>7.4000000000000021</v>
      </c>
      <c r="K38" s="93">
        <f t="shared" si="1"/>
        <v>1.7763568394002505E-15</v>
      </c>
      <c r="L38" s="177"/>
      <c r="M38" s="177"/>
      <c r="N38" s="177"/>
      <c r="O38" s="177"/>
    </row>
    <row r="39" spans="2:16" x14ac:dyDescent="0.25">
      <c r="B39" s="94">
        <v>45087</v>
      </c>
      <c r="C39" s="94" t="s">
        <v>27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6">
        <f t="shared" si="0"/>
        <v>0</v>
      </c>
      <c r="K39" s="96">
        <f t="shared" si="1"/>
        <v>0</v>
      </c>
      <c r="L39" s="195"/>
      <c r="M39" s="195"/>
      <c r="N39" s="195"/>
      <c r="O39" s="195"/>
    </row>
    <row r="40" spans="2:16" x14ac:dyDescent="0.25">
      <c r="B40" s="94">
        <v>45088</v>
      </c>
      <c r="C40" s="94" t="s">
        <v>27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6">
        <f t="shared" si="0"/>
        <v>0</v>
      </c>
      <c r="K40" s="96">
        <f t="shared" si="1"/>
        <v>0</v>
      </c>
      <c r="L40" s="195"/>
      <c r="M40" s="195"/>
      <c r="N40" s="195"/>
      <c r="O40" s="195"/>
    </row>
    <row r="41" spans="2:16" x14ac:dyDescent="0.25">
      <c r="B41" s="90">
        <v>45089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ref="J41" si="4">(E41-D41+G41-F41+I41-H41)*24</f>
        <v>7.4000000000000021</v>
      </c>
      <c r="K41" s="93">
        <f t="shared" ref="K41" si="5">IF(C41="A",J41-$D$19/5,IF(C41="W/H",J41,IF(C41="Flx",-$D$19/5,0)))</f>
        <v>1.7763568394002505E-15</v>
      </c>
      <c r="L41" s="177"/>
      <c r="M41" s="177"/>
      <c r="N41" s="177"/>
      <c r="O41" s="177"/>
    </row>
    <row r="42" spans="2:16" x14ac:dyDescent="0.25">
      <c r="B42" s="90">
        <v>45090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0"/>
        <v>7.4000000000000021</v>
      </c>
      <c r="K42" s="93">
        <f t="shared" si="1"/>
        <v>1.7763568394002505E-15</v>
      </c>
      <c r="L42" s="177"/>
      <c r="M42" s="177"/>
      <c r="N42" s="177"/>
      <c r="O42" s="177"/>
    </row>
    <row r="43" spans="2:16" x14ac:dyDescent="0.25">
      <c r="B43" s="90">
        <v>45091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0"/>
        <v>7.4000000000000021</v>
      </c>
      <c r="K43" s="93">
        <f t="shared" si="1"/>
        <v>1.7763568394002505E-15</v>
      </c>
      <c r="L43" s="177"/>
      <c r="M43" s="177"/>
      <c r="N43" s="177"/>
      <c r="O43" s="177"/>
    </row>
    <row r="44" spans="2:16" x14ac:dyDescent="0.25">
      <c r="B44" s="90">
        <v>45092</v>
      </c>
      <c r="C44" s="90" t="s">
        <v>18</v>
      </c>
      <c r="D44" s="92">
        <v>0.33333333333333331</v>
      </c>
      <c r="E44" s="92">
        <v>0.64166666666666672</v>
      </c>
      <c r="F44" s="92">
        <v>0</v>
      </c>
      <c r="G44" s="92">
        <v>0</v>
      </c>
      <c r="H44" s="92">
        <v>0</v>
      </c>
      <c r="I44" s="92">
        <v>0</v>
      </c>
      <c r="J44" s="93">
        <f t="shared" si="0"/>
        <v>7.4000000000000021</v>
      </c>
      <c r="K44" s="93">
        <f t="shared" si="1"/>
        <v>1.7763568394002505E-15</v>
      </c>
      <c r="L44" s="177"/>
      <c r="M44" s="177"/>
      <c r="N44" s="177"/>
      <c r="O44" s="177"/>
    </row>
    <row r="45" spans="2:16" x14ac:dyDescent="0.25">
      <c r="B45" s="90">
        <v>45093</v>
      </c>
      <c r="C45" s="90" t="s">
        <v>18</v>
      </c>
      <c r="D45" s="92">
        <v>0.33333333333333331</v>
      </c>
      <c r="E45" s="92">
        <v>0.64166666666666672</v>
      </c>
      <c r="F45" s="92">
        <v>0</v>
      </c>
      <c r="G45" s="92">
        <v>0</v>
      </c>
      <c r="H45" s="92">
        <v>0</v>
      </c>
      <c r="I45" s="92">
        <v>0</v>
      </c>
      <c r="J45" s="93">
        <f t="shared" si="0"/>
        <v>7.4000000000000021</v>
      </c>
      <c r="K45" s="93">
        <f t="shared" si="1"/>
        <v>1.7763568394002505E-15</v>
      </c>
      <c r="L45" s="177"/>
      <c r="M45" s="177"/>
      <c r="N45" s="177"/>
      <c r="O45" s="177"/>
    </row>
    <row r="46" spans="2:16" x14ac:dyDescent="0.25">
      <c r="B46" s="94">
        <v>45094</v>
      </c>
      <c r="C46" s="94" t="s">
        <v>27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6">
        <f t="shared" si="0"/>
        <v>0</v>
      </c>
      <c r="K46" s="96">
        <f t="shared" si="1"/>
        <v>0</v>
      </c>
      <c r="L46" s="195"/>
      <c r="M46" s="195"/>
      <c r="N46" s="195"/>
      <c r="O46" s="195"/>
    </row>
    <row r="47" spans="2:16" x14ac:dyDescent="0.25">
      <c r="B47" s="94">
        <v>45095</v>
      </c>
      <c r="C47" s="94" t="s">
        <v>27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6">
        <f t="shared" si="0"/>
        <v>0</v>
      </c>
      <c r="K47" s="96">
        <f t="shared" si="1"/>
        <v>0</v>
      </c>
      <c r="L47" s="195"/>
      <c r="M47" s="195"/>
      <c r="N47" s="195"/>
      <c r="O47" s="195"/>
    </row>
    <row r="48" spans="2:16" x14ac:dyDescent="0.25">
      <c r="B48" s="90">
        <v>45096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ref="J48:J49" si="6">(E48-D48+G48-F48+I48-H48)*24</f>
        <v>7.4000000000000021</v>
      </c>
      <c r="K48" s="93">
        <f t="shared" ref="K48:K49" si="7">IF(C48="A",J48-$D$19/5,IF(C48="W/H",J48,IF(C48="Flx",-$D$19/5,0)))</f>
        <v>1.7763568394002505E-15</v>
      </c>
      <c r="L48" s="177"/>
      <c r="M48" s="177"/>
      <c r="N48" s="177"/>
      <c r="O48" s="177"/>
    </row>
    <row r="49" spans="2:15" x14ac:dyDescent="0.25">
      <c r="B49" s="90">
        <v>45097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6"/>
        <v>7.4000000000000021</v>
      </c>
      <c r="K49" s="93">
        <f t="shared" si="7"/>
        <v>1.7763568394002505E-15</v>
      </c>
      <c r="L49" s="177"/>
      <c r="M49" s="177"/>
      <c r="N49" s="177"/>
      <c r="O49" s="177"/>
    </row>
    <row r="50" spans="2:15" x14ac:dyDescent="0.25">
      <c r="B50" s="90">
        <v>45098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0"/>
        <v>7.4000000000000021</v>
      </c>
      <c r="K50" s="93">
        <f t="shared" si="1"/>
        <v>1.7763568394002505E-15</v>
      </c>
      <c r="L50" s="177"/>
      <c r="M50" s="177"/>
      <c r="N50" s="177"/>
      <c r="O50" s="177"/>
    </row>
    <row r="51" spans="2:15" x14ac:dyDescent="0.25">
      <c r="B51" s="90">
        <v>45099</v>
      </c>
      <c r="C51" s="90" t="s">
        <v>18</v>
      </c>
      <c r="D51" s="92">
        <v>0.33333333333333331</v>
      </c>
      <c r="E51" s="92">
        <v>0.64166666666666672</v>
      </c>
      <c r="F51" s="92">
        <v>0</v>
      </c>
      <c r="G51" s="92">
        <v>0</v>
      </c>
      <c r="H51" s="92">
        <v>0</v>
      </c>
      <c r="I51" s="92">
        <v>0</v>
      </c>
      <c r="J51" s="93">
        <f t="shared" si="0"/>
        <v>7.4000000000000021</v>
      </c>
      <c r="K51" s="93">
        <f t="shared" si="1"/>
        <v>1.7763568394002505E-15</v>
      </c>
      <c r="L51" s="177"/>
      <c r="M51" s="177"/>
      <c r="N51" s="177"/>
      <c r="O51" s="177"/>
    </row>
    <row r="52" spans="2:15" x14ac:dyDescent="0.25">
      <c r="B52" s="90">
        <v>45100</v>
      </c>
      <c r="C52" s="90" t="s">
        <v>18</v>
      </c>
      <c r="D52" s="92">
        <v>0.33333333333333331</v>
      </c>
      <c r="E52" s="92">
        <v>0.64166666666666672</v>
      </c>
      <c r="F52" s="92">
        <v>0</v>
      </c>
      <c r="G52" s="92">
        <v>0</v>
      </c>
      <c r="H52" s="92">
        <v>0</v>
      </c>
      <c r="I52" s="92">
        <v>0</v>
      </c>
      <c r="J52" s="93">
        <f t="shared" si="0"/>
        <v>7.4000000000000021</v>
      </c>
      <c r="K52" s="93">
        <f t="shared" si="1"/>
        <v>1.7763568394002505E-15</v>
      </c>
      <c r="L52" s="177"/>
      <c r="M52" s="177"/>
      <c r="N52" s="177"/>
      <c r="O52" s="177"/>
    </row>
    <row r="53" spans="2:15" x14ac:dyDescent="0.25">
      <c r="B53" s="94">
        <v>45101</v>
      </c>
      <c r="C53" s="94" t="s">
        <v>27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6">
        <f t="shared" si="0"/>
        <v>0</v>
      </c>
      <c r="K53" s="96">
        <f t="shared" si="1"/>
        <v>0</v>
      </c>
      <c r="L53" s="195"/>
      <c r="M53" s="195"/>
      <c r="N53" s="195"/>
      <c r="O53" s="195"/>
    </row>
    <row r="54" spans="2:15" x14ac:dyDescent="0.25">
      <c r="B54" s="94">
        <v>45102</v>
      </c>
      <c r="C54" s="94" t="s">
        <v>27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6">
        <f t="shared" si="0"/>
        <v>0</v>
      </c>
      <c r="K54" s="96">
        <f t="shared" si="1"/>
        <v>0</v>
      </c>
      <c r="L54" s="195"/>
      <c r="M54" s="195"/>
      <c r="N54" s="195"/>
      <c r="O54" s="195"/>
    </row>
    <row r="55" spans="2:15" x14ac:dyDescent="0.25">
      <c r="B55" s="90">
        <v>45103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ref="J55" si="8">(E55-D55+G55-F55+I55-H55)*24</f>
        <v>7.4000000000000021</v>
      </c>
      <c r="K55" s="93">
        <f t="shared" ref="K55" si="9">IF(C55="A",J55-$D$19/5,IF(C55="W/H",J55,IF(C55="Flx",-$D$19/5,0)))</f>
        <v>1.7763568394002505E-15</v>
      </c>
      <c r="L55" s="177"/>
      <c r="M55" s="177"/>
      <c r="N55" s="177"/>
      <c r="O55" s="177"/>
    </row>
    <row r="56" spans="2:15" x14ac:dyDescent="0.25">
      <c r="B56" s="90">
        <v>45104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0"/>
        <v>7.4000000000000021</v>
      </c>
      <c r="K56" s="93">
        <f t="shared" si="1"/>
        <v>1.7763568394002505E-15</v>
      </c>
      <c r="L56" s="177"/>
      <c r="M56" s="177"/>
      <c r="N56" s="177"/>
      <c r="O56" s="177"/>
    </row>
    <row r="57" spans="2:15" x14ac:dyDescent="0.25">
      <c r="B57" s="90">
        <v>45105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si="0"/>
        <v>7.4000000000000021</v>
      </c>
      <c r="K57" s="93">
        <f t="shared" si="1"/>
        <v>1.7763568394002505E-15</v>
      </c>
      <c r="L57" s="177"/>
      <c r="M57" s="177"/>
      <c r="N57" s="177"/>
      <c r="O57" s="177"/>
    </row>
    <row r="58" spans="2:15" x14ac:dyDescent="0.25">
      <c r="B58" s="90">
        <v>45106</v>
      </c>
      <c r="C58" s="90" t="s">
        <v>18</v>
      </c>
      <c r="D58" s="92">
        <v>0.33333333333333331</v>
      </c>
      <c r="E58" s="92">
        <v>0.64166666666666672</v>
      </c>
      <c r="F58" s="92">
        <v>0</v>
      </c>
      <c r="G58" s="92">
        <v>0</v>
      </c>
      <c r="H58" s="92">
        <v>0</v>
      </c>
      <c r="I58" s="92">
        <v>0</v>
      </c>
      <c r="J58" s="93">
        <f t="shared" si="0"/>
        <v>7.4000000000000021</v>
      </c>
      <c r="K58" s="93">
        <f t="shared" si="1"/>
        <v>1.7763568394002505E-15</v>
      </c>
      <c r="L58" s="177"/>
      <c r="M58" s="177"/>
      <c r="N58" s="177"/>
      <c r="O58" s="177"/>
    </row>
    <row r="59" spans="2:15" x14ac:dyDescent="0.25">
      <c r="B59" s="90">
        <v>45107</v>
      </c>
      <c r="C59" s="90" t="s">
        <v>18</v>
      </c>
      <c r="D59" s="92">
        <v>0.33333333333333331</v>
      </c>
      <c r="E59" s="92">
        <v>0.64166666666666672</v>
      </c>
      <c r="F59" s="92">
        <v>0</v>
      </c>
      <c r="G59" s="92">
        <v>0</v>
      </c>
      <c r="H59" s="92">
        <v>0</v>
      </c>
      <c r="I59" s="92">
        <v>0</v>
      </c>
      <c r="J59" s="93">
        <f t="shared" ref="J59" si="10">(E59-D59+G59-F59+I59-H59)*24</f>
        <v>7.4000000000000021</v>
      </c>
      <c r="K59" s="93">
        <f t="shared" ref="K59" si="11">IF(C59="A",J59-$D$19/5,IF(C59="W/H",J59,IF(C59="Flx",-$D$19/5,0)))</f>
        <v>1.7763568394002505E-15</v>
      </c>
      <c r="L59" s="177"/>
      <c r="M59" s="177"/>
      <c r="N59" s="177"/>
      <c r="O59" s="177"/>
    </row>
    <row r="60" spans="2:15" x14ac:dyDescent="0.25">
      <c r="B60" s="90"/>
      <c r="C60" s="90"/>
      <c r="D60" s="92"/>
      <c r="E60" s="92"/>
      <c r="F60" s="92"/>
      <c r="G60" s="92"/>
      <c r="H60" s="92"/>
      <c r="I60" s="92"/>
      <c r="J60" s="93"/>
      <c r="K60" s="93"/>
      <c r="L60" s="177"/>
      <c r="M60" s="177"/>
      <c r="N60" s="177"/>
      <c r="O60" s="177"/>
    </row>
    <row r="61" spans="2:15" x14ac:dyDescent="0.25">
      <c r="B61" s="26"/>
      <c r="C61" s="26"/>
      <c r="D61" s="26"/>
      <c r="E61" s="26"/>
      <c r="F61" s="26"/>
      <c r="G61" s="26"/>
      <c r="H61" s="26"/>
      <c r="I61" s="26"/>
      <c r="J61" s="89">
        <f>SUM(J30:J59)</f>
        <v>162.8000000000001</v>
      </c>
      <c r="K61" s="89">
        <f>SUM(K30:K60)</f>
        <v>3.907985046680551E-14</v>
      </c>
      <c r="L61" s="222"/>
      <c r="M61" s="222"/>
      <c r="N61" s="222"/>
      <c r="O61" s="222"/>
    </row>
  </sheetData>
  <sheetProtection algorithmName="SHA-512" hashValue="F67I+UTjK/0PeXh40Dqa4qDxtVt78+xOFfGX5cLmq2PqHYBoVY5tla0zGz+oeakkwnjggHj827enUWb2d+WlXw==" saltValue="CJ36snXCrEOHYdSi5PcZFw==" spinCount="100000" sheet="1" selectLockedCells="1"/>
  <customSheetViews>
    <customSheetView guid="{7202B09F-BB5C-4D13-96F0-84FAAFE8D9B0}" showGridLines="0" topLeftCell="A18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L60:O60"/>
    <mergeCell ref="B16:C16"/>
    <mergeCell ref="D16:G16"/>
    <mergeCell ref="I16:J16"/>
    <mergeCell ref="B11:L12"/>
    <mergeCell ref="M11:O12"/>
    <mergeCell ref="O14:O15"/>
    <mergeCell ref="M14:N15"/>
    <mergeCell ref="B17:C17"/>
    <mergeCell ref="D17:G17"/>
    <mergeCell ref="I17:J17"/>
    <mergeCell ref="B18:C18"/>
    <mergeCell ref="D18:G18"/>
    <mergeCell ref="I18:J18"/>
    <mergeCell ref="B28:B29"/>
    <mergeCell ref="C28:C29"/>
    <mergeCell ref="D28:E28"/>
    <mergeCell ref="F28:G28"/>
    <mergeCell ref="B19:C19"/>
    <mergeCell ref="D19:G19"/>
    <mergeCell ref="B25:C25"/>
    <mergeCell ref="D25:E25"/>
    <mergeCell ref="F25:G25"/>
    <mergeCell ref="B26:C26"/>
    <mergeCell ref="D26:E26"/>
    <mergeCell ref="F26:G26"/>
    <mergeCell ref="L47:O47"/>
    <mergeCell ref="L36:O36"/>
    <mergeCell ref="H28:I28"/>
    <mergeCell ref="J28:J29"/>
    <mergeCell ref="K28:K29"/>
    <mergeCell ref="L28:O29"/>
    <mergeCell ref="L30:O30"/>
    <mergeCell ref="L31:O31"/>
    <mergeCell ref="L32:O32"/>
    <mergeCell ref="L33:O33"/>
    <mergeCell ref="L34:O34"/>
    <mergeCell ref="L35:O35"/>
    <mergeCell ref="L42:O42"/>
    <mergeCell ref="L43:O43"/>
    <mergeCell ref="L44:O44"/>
    <mergeCell ref="L45:O45"/>
    <mergeCell ref="L46:O46"/>
    <mergeCell ref="L37:O37"/>
    <mergeCell ref="L38:O38"/>
    <mergeCell ref="L39:O39"/>
    <mergeCell ref="L40:O40"/>
    <mergeCell ref="L41:O41"/>
    <mergeCell ref="I21:J21"/>
    <mergeCell ref="H25:I25"/>
    <mergeCell ref="J25:K25"/>
    <mergeCell ref="L61:O61"/>
    <mergeCell ref="L49:O49"/>
    <mergeCell ref="L50:O50"/>
    <mergeCell ref="L51:O51"/>
    <mergeCell ref="L52:O52"/>
    <mergeCell ref="L53:O53"/>
    <mergeCell ref="L54:O54"/>
    <mergeCell ref="L55:O55"/>
    <mergeCell ref="L56:O56"/>
    <mergeCell ref="L57:O57"/>
    <mergeCell ref="L58:O58"/>
    <mergeCell ref="L59:O59"/>
    <mergeCell ref="L48:O48"/>
    <mergeCell ref="H26:I26"/>
    <mergeCell ref="J26:K26"/>
    <mergeCell ref="B24:C24"/>
    <mergeCell ref="I27:J27"/>
    <mergeCell ref="B14:G15"/>
    <mergeCell ref="I14:K15"/>
    <mergeCell ref="I19:K20"/>
    <mergeCell ref="B22:C23"/>
    <mergeCell ref="D22:E23"/>
    <mergeCell ref="F22:G23"/>
    <mergeCell ref="H22:I23"/>
    <mergeCell ref="J22:K23"/>
    <mergeCell ref="D24:E24"/>
    <mergeCell ref="F24:G24"/>
    <mergeCell ref="H24:I24"/>
    <mergeCell ref="J24:K24"/>
  </mergeCells>
  <dataValidations count="2">
    <dataValidation type="time" allowBlank="1" showInputMessage="1" showErrorMessage="1" sqref="D32:E33 D39:E40 D46:E47 F30:I60 D53:E54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T61"/>
  <sheetViews>
    <sheetView showGridLines="0" topLeftCell="A25" zoomScaleNormal="100" workbookViewId="0">
      <selection activeCell="D40" sqref="D40"/>
    </sheetView>
  </sheetViews>
  <sheetFormatPr defaultColWidth="9.140625" defaultRowHeight="15" x14ac:dyDescent="0.25"/>
  <cols>
    <col min="1" max="1" width="2.140625" style="2" customWidth="1"/>
    <col min="2" max="2" width="10.42578125" style="2" bestFit="1" customWidth="1"/>
    <col min="3" max="3" width="5.140625" style="2" customWidth="1"/>
    <col min="4" max="7" width="7" style="2" customWidth="1"/>
    <col min="8" max="8" width="6" style="2" customWidth="1"/>
    <col min="9" max="9" width="7" style="2" customWidth="1"/>
    <col min="10" max="11" width="10.7109375" style="2" customWidth="1"/>
    <col min="12" max="12" width="6" style="2" customWidth="1"/>
    <col min="13" max="13" width="6.140625" style="2" customWidth="1"/>
    <col min="14" max="14" width="23.85546875" style="2" customWidth="1"/>
    <col min="15" max="15" width="7.42578125" style="2" customWidth="1"/>
    <col min="16" max="16" width="2.140625" style="2" customWidth="1"/>
    <col min="17" max="16384" width="9.140625" style="2"/>
  </cols>
  <sheetData>
    <row r="11" spans="2:15" ht="15" customHeight="1" x14ac:dyDescent="0.25">
      <c r="B11" s="146" t="s">
        <v>24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36" t="s">
        <v>80</v>
      </c>
      <c r="N11" s="137"/>
      <c r="O11" s="138"/>
    </row>
    <row r="12" spans="2:15" ht="15" customHeight="1" x14ac:dyDescent="0.25"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39"/>
      <c r="N12" s="140"/>
      <c r="O12" s="141"/>
    </row>
    <row r="13" spans="2:15" s="1" customFormat="1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5" ht="15" customHeight="1" x14ac:dyDescent="0.25">
      <c r="B14" s="154" t="s">
        <v>21</v>
      </c>
      <c r="C14" s="155"/>
      <c r="D14" s="155"/>
      <c r="E14" s="155"/>
      <c r="F14" s="155"/>
      <c r="G14" s="156"/>
      <c r="I14" s="127"/>
      <c r="J14" s="127"/>
      <c r="K14" s="127"/>
      <c r="L14" s="4"/>
      <c r="M14" s="154" t="s">
        <v>50</v>
      </c>
      <c r="N14" s="156"/>
      <c r="O14" s="152" t="s">
        <v>25</v>
      </c>
    </row>
    <row r="15" spans="2:15" ht="15" customHeight="1" x14ac:dyDescent="0.25">
      <c r="B15" s="157"/>
      <c r="C15" s="158"/>
      <c r="D15" s="158"/>
      <c r="E15" s="158"/>
      <c r="F15" s="158"/>
      <c r="G15" s="159"/>
      <c r="I15" s="127"/>
      <c r="J15" s="127"/>
      <c r="K15" s="127"/>
      <c r="L15" s="4"/>
      <c r="M15" s="157"/>
      <c r="N15" s="159"/>
      <c r="O15" s="153"/>
    </row>
    <row r="16" spans="2:15" ht="15" customHeight="1" x14ac:dyDescent="0.25">
      <c r="B16" s="112" t="s">
        <v>22</v>
      </c>
      <c r="C16" s="113"/>
      <c r="D16" s="171" t="str">
        <f>'Overblik - 2023'!D14:F14</f>
        <v>Kristian</v>
      </c>
      <c r="E16" s="172"/>
      <c r="F16" s="172"/>
      <c r="G16" s="173"/>
      <c r="H16" s="3"/>
      <c r="I16" s="132"/>
      <c r="J16" s="132"/>
      <c r="K16" s="72"/>
      <c r="L16" s="5"/>
      <c r="M16" s="65" t="s">
        <v>18</v>
      </c>
      <c r="N16" s="22" t="s">
        <v>41</v>
      </c>
      <c r="O16" s="20">
        <f>COUNTIF($C$30:$C$60,"A")</f>
        <v>21</v>
      </c>
    </row>
    <row r="17" spans="2:20" ht="15" customHeight="1" x14ac:dyDescent="0.25">
      <c r="B17" s="112" t="s">
        <v>0</v>
      </c>
      <c r="C17" s="113"/>
      <c r="D17" s="171">
        <f>'Overblik - 2023'!D15:F15</f>
        <v>0</v>
      </c>
      <c r="E17" s="172"/>
      <c r="F17" s="172"/>
      <c r="G17" s="173"/>
      <c r="H17" s="3"/>
      <c r="I17" s="132"/>
      <c r="J17" s="132"/>
      <c r="K17" s="72"/>
      <c r="L17" s="5"/>
      <c r="M17" s="31" t="s">
        <v>48</v>
      </c>
      <c r="N17" s="22" t="s">
        <v>42</v>
      </c>
      <c r="O17" s="20">
        <f>COUNTIF($C$30:$C$60,"Flx")</f>
        <v>0</v>
      </c>
    </row>
    <row r="18" spans="2:20" ht="15" customHeight="1" x14ac:dyDescent="0.25">
      <c r="B18" s="112" t="s">
        <v>1</v>
      </c>
      <c r="C18" s="113"/>
      <c r="D18" s="171">
        <f>'Overblik - 2023'!D16:F16</f>
        <v>0</v>
      </c>
      <c r="E18" s="172"/>
      <c r="F18" s="172"/>
      <c r="G18" s="173"/>
      <c r="H18" s="3"/>
      <c r="I18" s="132"/>
      <c r="J18" s="132"/>
      <c r="K18" s="72"/>
      <c r="L18" s="5"/>
      <c r="M18" s="31" t="s">
        <v>27</v>
      </c>
      <c r="N18" s="22" t="s">
        <v>49</v>
      </c>
      <c r="O18" s="20">
        <f>COUNTIF($C$30:$C$60,"W/H")</f>
        <v>10</v>
      </c>
    </row>
    <row r="19" spans="2:20" ht="15" customHeight="1" x14ac:dyDescent="0.25">
      <c r="B19" s="112" t="s">
        <v>54</v>
      </c>
      <c r="C19" s="113"/>
      <c r="D19" s="170">
        <f>'Overblik - 2023'!D18</f>
        <v>37</v>
      </c>
      <c r="E19" s="170"/>
      <c r="F19" s="170"/>
      <c r="G19" s="170"/>
      <c r="H19" s="3"/>
      <c r="I19" s="127"/>
      <c r="J19" s="127"/>
      <c r="K19" s="127"/>
      <c r="L19" s="5"/>
      <c r="M19" s="31" t="s">
        <v>45</v>
      </c>
      <c r="N19" s="22" t="s">
        <v>47</v>
      </c>
      <c r="O19" s="20">
        <f>COUNTIF($C$30:$C$60,"K")</f>
        <v>0</v>
      </c>
      <c r="T19" s="19"/>
    </row>
    <row r="20" spans="2:20" ht="15" customHeight="1" x14ac:dyDescent="0.25">
      <c r="H20" s="3"/>
      <c r="I20" s="127"/>
      <c r="J20" s="127"/>
      <c r="K20" s="127"/>
      <c r="L20" s="3"/>
      <c r="M20" s="31" t="s">
        <v>6</v>
      </c>
      <c r="N20" s="22" t="s">
        <v>8</v>
      </c>
      <c r="O20" s="20">
        <f>COUNTIF($C$30:$C$60,"F")</f>
        <v>0</v>
      </c>
    </row>
    <row r="21" spans="2:20" ht="15" customHeight="1" x14ac:dyDescent="0.25">
      <c r="B21" s="5"/>
      <c r="C21" s="5"/>
      <c r="D21" s="3"/>
      <c r="E21" s="3"/>
      <c r="F21" s="3"/>
      <c r="G21" s="3"/>
      <c r="H21" s="3"/>
      <c r="I21" s="132"/>
      <c r="J21" s="132"/>
      <c r="K21" s="72"/>
      <c r="L21" s="3"/>
      <c r="M21" s="31" t="s">
        <v>9</v>
      </c>
      <c r="N21" s="22" t="s">
        <v>10</v>
      </c>
      <c r="O21" s="20">
        <f>COUNTIF($C$30:$C$60,"SF")</f>
        <v>0</v>
      </c>
    </row>
    <row r="22" spans="2:20" ht="15" customHeight="1" x14ac:dyDescent="0.25">
      <c r="B22" s="154" t="s">
        <v>58</v>
      </c>
      <c r="C22" s="155"/>
      <c r="D22" s="154" t="s">
        <v>62</v>
      </c>
      <c r="E22" s="156"/>
      <c r="F22" s="154" t="s">
        <v>8</v>
      </c>
      <c r="G22" s="156"/>
      <c r="H22" s="154" t="s">
        <v>60</v>
      </c>
      <c r="I22" s="156"/>
      <c r="J22" s="154" t="s">
        <v>59</v>
      </c>
      <c r="K22" s="156"/>
      <c r="L22" s="3"/>
      <c r="M22" s="31" t="s">
        <v>5</v>
      </c>
      <c r="N22" s="22" t="s">
        <v>11</v>
      </c>
      <c r="O22" s="20">
        <f>COUNTIF($C$30:$C$60,"S")</f>
        <v>0</v>
      </c>
    </row>
    <row r="23" spans="2:20" ht="15" customHeight="1" x14ac:dyDescent="0.25">
      <c r="B23" s="157"/>
      <c r="C23" s="158"/>
      <c r="D23" s="168"/>
      <c r="E23" s="169"/>
      <c r="F23" s="168"/>
      <c r="G23" s="169"/>
      <c r="H23" s="168"/>
      <c r="I23" s="169"/>
      <c r="J23" s="157"/>
      <c r="K23" s="159"/>
      <c r="L23" s="3"/>
      <c r="M23" s="31" t="s">
        <v>7</v>
      </c>
      <c r="N23" s="22" t="s">
        <v>12</v>
      </c>
      <c r="O23" s="20">
        <f>COUNTIF($C$30:$C$60,"BS")</f>
        <v>0</v>
      </c>
    </row>
    <row r="24" spans="2:20" ht="15" customHeight="1" x14ac:dyDescent="0.25">
      <c r="B24" s="142" t="s">
        <v>13</v>
      </c>
      <c r="C24" s="191"/>
      <c r="D24" s="162">
        <f>Juni!D26</f>
        <v>10.00000000000022</v>
      </c>
      <c r="E24" s="163"/>
      <c r="F24" s="192">
        <f>Juni!F26</f>
        <v>15.8</v>
      </c>
      <c r="G24" s="166"/>
      <c r="H24" s="162">
        <f>Juni!H26</f>
        <v>5</v>
      </c>
      <c r="I24" s="163"/>
      <c r="J24" s="162">
        <f>Juni!J26</f>
        <v>4</v>
      </c>
      <c r="K24" s="163"/>
      <c r="L24" s="3"/>
      <c r="M24" s="32" t="s">
        <v>44</v>
      </c>
      <c r="N24" s="23" t="s">
        <v>46</v>
      </c>
      <c r="O24" s="21">
        <f>COUNTIF($C$30:$C$60,"O")</f>
        <v>0</v>
      </c>
    </row>
    <row r="25" spans="2:20" ht="15" customHeight="1" x14ac:dyDescent="0.25">
      <c r="B25" s="112" t="s">
        <v>61</v>
      </c>
      <c r="C25" s="113"/>
      <c r="D25" s="164">
        <f>K61</f>
        <v>3.730349362740526E-14</v>
      </c>
      <c r="E25" s="163"/>
      <c r="F25" s="165">
        <f>-O20+('Overblik - 2023'!E$42)</f>
        <v>2.08</v>
      </c>
      <c r="G25" s="166"/>
      <c r="H25" s="164">
        <f>-O21</f>
        <v>0</v>
      </c>
      <c r="I25" s="163"/>
      <c r="J25" s="164">
        <f>-O24</f>
        <v>0</v>
      </c>
      <c r="K25" s="163"/>
    </row>
    <row r="26" spans="2:20" ht="15" customHeight="1" x14ac:dyDescent="0.25">
      <c r="B26" s="119" t="s">
        <v>14</v>
      </c>
      <c r="C26" s="120"/>
      <c r="D26" s="160">
        <f>D24+D25</f>
        <v>10.000000000000258</v>
      </c>
      <c r="E26" s="161"/>
      <c r="F26" s="193">
        <f>F24+F25</f>
        <v>17.880000000000003</v>
      </c>
      <c r="G26" s="194"/>
      <c r="H26" s="160">
        <f>H24+H25</f>
        <v>5</v>
      </c>
      <c r="I26" s="161"/>
      <c r="J26" s="160">
        <f>J24+J25</f>
        <v>4</v>
      </c>
      <c r="K26" s="161"/>
    </row>
    <row r="27" spans="2:20" ht="15" customHeight="1" x14ac:dyDescent="0.25">
      <c r="I27" s="132"/>
      <c r="J27" s="132"/>
      <c r="K27" s="72"/>
    </row>
    <row r="28" spans="2:20" x14ac:dyDescent="0.25">
      <c r="B28" s="189" t="s">
        <v>2</v>
      </c>
      <c r="C28" s="183" t="s">
        <v>23</v>
      </c>
      <c r="D28" s="182" t="s">
        <v>15</v>
      </c>
      <c r="E28" s="129"/>
      <c r="F28" s="182" t="s">
        <v>16</v>
      </c>
      <c r="G28" s="129"/>
      <c r="H28" s="182" t="s">
        <v>17</v>
      </c>
      <c r="I28" s="129"/>
      <c r="J28" s="183" t="s">
        <v>20</v>
      </c>
      <c r="K28" s="183" t="s">
        <v>63</v>
      </c>
      <c r="L28" s="133" t="s">
        <v>19</v>
      </c>
      <c r="M28" s="116"/>
      <c r="N28" s="116"/>
      <c r="O28" s="185"/>
    </row>
    <row r="29" spans="2:20" x14ac:dyDescent="0.25">
      <c r="B29" s="198"/>
      <c r="C29" s="199"/>
      <c r="D29" s="24" t="s">
        <v>3</v>
      </c>
      <c r="E29" s="25" t="s">
        <v>4</v>
      </c>
      <c r="F29" s="24" t="s">
        <v>3</v>
      </c>
      <c r="G29" s="25" t="s">
        <v>4</v>
      </c>
      <c r="H29" s="24" t="s">
        <v>3</v>
      </c>
      <c r="I29" s="25" t="s">
        <v>4</v>
      </c>
      <c r="J29" s="199"/>
      <c r="K29" s="199"/>
      <c r="L29" s="117"/>
      <c r="M29" s="118"/>
      <c r="N29" s="118"/>
      <c r="O29" s="200"/>
      <c r="T29" s="6"/>
    </row>
    <row r="30" spans="2:20" x14ac:dyDescent="0.25">
      <c r="B30" s="94">
        <v>45108</v>
      </c>
      <c r="C30" s="94" t="s">
        <v>27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6">
        <f t="shared" ref="J30" si="0">(E30-D30+G30-F30+I30-H30)*24</f>
        <v>0</v>
      </c>
      <c r="K30" s="96">
        <f t="shared" ref="K30" si="1">IF(C30="A",J30-$D$19/5,IF(C30="W/H",J30,IF(C30="Flx",-$D$19/5,0)))</f>
        <v>0</v>
      </c>
      <c r="L30" s="195"/>
      <c r="M30" s="195"/>
      <c r="N30" s="195"/>
      <c r="O30" s="195"/>
    </row>
    <row r="31" spans="2:20" x14ac:dyDescent="0.25">
      <c r="B31" s="94">
        <v>45109</v>
      </c>
      <c r="C31" s="94" t="s">
        <v>27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6">
        <f t="shared" ref="J31:J57" si="2">(E31-D31+G31-F31+I31-H31)*24</f>
        <v>0</v>
      </c>
      <c r="K31" s="96">
        <f t="shared" ref="K31:K57" si="3">IF(C31="A",J31-$D$19/5,IF(C31="W/H",J31,IF(C31="Flx",-$D$19/5,0)))</f>
        <v>0</v>
      </c>
      <c r="L31" s="195"/>
      <c r="M31" s="195"/>
      <c r="N31" s="195"/>
      <c r="O31" s="195"/>
    </row>
    <row r="32" spans="2:20" x14ac:dyDescent="0.25">
      <c r="B32" s="90">
        <v>45110</v>
      </c>
      <c r="C32" s="90" t="s">
        <v>18</v>
      </c>
      <c r="D32" s="92">
        <v>0.33333333333333331</v>
      </c>
      <c r="E32" s="92">
        <v>0.64166666666666672</v>
      </c>
      <c r="F32" s="92">
        <v>0</v>
      </c>
      <c r="G32" s="92">
        <v>0</v>
      </c>
      <c r="H32" s="92">
        <v>0</v>
      </c>
      <c r="I32" s="92">
        <v>0</v>
      </c>
      <c r="J32" s="93">
        <f t="shared" ref="J32" si="4">(E32-D32+G32-F32+I32-H32)*24</f>
        <v>7.4000000000000021</v>
      </c>
      <c r="K32" s="93">
        <f t="shared" ref="K32" si="5">IF(C32="A",J32-$D$19/5,IF(C32="W/H",J32,IF(C32="Flx",-$D$19/5,0)))</f>
        <v>1.7763568394002505E-15</v>
      </c>
      <c r="L32" s="177"/>
      <c r="M32" s="177"/>
      <c r="N32" s="177"/>
      <c r="O32" s="177"/>
    </row>
    <row r="33" spans="2:15" x14ac:dyDescent="0.25">
      <c r="B33" s="90">
        <v>45111</v>
      </c>
      <c r="C33" s="90" t="s">
        <v>18</v>
      </c>
      <c r="D33" s="92">
        <v>0.33333333333333331</v>
      </c>
      <c r="E33" s="92">
        <v>0.64166666666666672</v>
      </c>
      <c r="F33" s="92">
        <v>0</v>
      </c>
      <c r="G33" s="92">
        <v>0</v>
      </c>
      <c r="H33" s="92">
        <v>0</v>
      </c>
      <c r="I33" s="92">
        <v>0</v>
      </c>
      <c r="J33" s="93">
        <f t="shared" si="2"/>
        <v>7.4000000000000021</v>
      </c>
      <c r="K33" s="93">
        <f t="shared" si="3"/>
        <v>1.7763568394002505E-15</v>
      </c>
      <c r="L33" s="177"/>
      <c r="M33" s="177"/>
      <c r="N33" s="177"/>
      <c r="O33" s="177"/>
    </row>
    <row r="34" spans="2:15" x14ac:dyDescent="0.25">
      <c r="B34" s="90">
        <v>45112</v>
      </c>
      <c r="C34" s="90" t="s">
        <v>18</v>
      </c>
      <c r="D34" s="92">
        <v>0.33333333333333331</v>
      </c>
      <c r="E34" s="92">
        <v>0.64166666666666672</v>
      </c>
      <c r="F34" s="92">
        <v>0</v>
      </c>
      <c r="G34" s="92">
        <v>0</v>
      </c>
      <c r="H34" s="92">
        <v>0</v>
      </c>
      <c r="I34" s="92">
        <v>0</v>
      </c>
      <c r="J34" s="93">
        <f t="shared" si="2"/>
        <v>7.4000000000000021</v>
      </c>
      <c r="K34" s="93">
        <f t="shared" si="3"/>
        <v>1.7763568394002505E-15</v>
      </c>
      <c r="L34" s="177"/>
      <c r="M34" s="177"/>
      <c r="N34" s="177"/>
      <c r="O34" s="177"/>
    </row>
    <row r="35" spans="2:15" x14ac:dyDescent="0.25">
      <c r="B35" s="90">
        <v>45113</v>
      </c>
      <c r="C35" s="90" t="s">
        <v>18</v>
      </c>
      <c r="D35" s="92">
        <v>0.33333333333333331</v>
      </c>
      <c r="E35" s="92">
        <v>0.64166666666666672</v>
      </c>
      <c r="F35" s="92">
        <v>0</v>
      </c>
      <c r="G35" s="92">
        <v>0</v>
      </c>
      <c r="H35" s="92">
        <v>0</v>
      </c>
      <c r="I35" s="92">
        <v>0</v>
      </c>
      <c r="J35" s="93">
        <f t="shared" si="2"/>
        <v>7.4000000000000021</v>
      </c>
      <c r="K35" s="93">
        <f t="shared" si="3"/>
        <v>1.7763568394002505E-15</v>
      </c>
      <c r="L35" s="177"/>
      <c r="M35" s="177"/>
      <c r="N35" s="177"/>
      <c r="O35" s="177"/>
    </row>
    <row r="36" spans="2:15" x14ac:dyDescent="0.25">
      <c r="B36" s="90">
        <v>45114</v>
      </c>
      <c r="C36" s="90" t="s">
        <v>18</v>
      </c>
      <c r="D36" s="92">
        <v>0.33333333333333331</v>
      </c>
      <c r="E36" s="92">
        <v>0.64166666666666672</v>
      </c>
      <c r="F36" s="92">
        <v>0</v>
      </c>
      <c r="G36" s="92">
        <v>0</v>
      </c>
      <c r="H36" s="92">
        <v>0</v>
      </c>
      <c r="I36" s="92">
        <v>0</v>
      </c>
      <c r="J36" s="93">
        <f t="shared" si="2"/>
        <v>7.4000000000000021</v>
      </c>
      <c r="K36" s="93">
        <f t="shared" si="3"/>
        <v>1.7763568394002505E-15</v>
      </c>
      <c r="L36" s="177"/>
      <c r="M36" s="177"/>
      <c r="N36" s="177"/>
      <c r="O36" s="177"/>
    </row>
    <row r="37" spans="2:15" x14ac:dyDescent="0.25">
      <c r="B37" s="94">
        <v>45115</v>
      </c>
      <c r="C37" s="94" t="s">
        <v>27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6">
        <f t="shared" ref="J37" si="6">(E37-D37+G37-F37+I37-H37)*24</f>
        <v>0</v>
      </c>
      <c r="K37" s="96">
        <f t="shared" ref="K37" si="7">IF(C37="A",J37-$D$19/5,IF(C37="W/H",J37,IF(C37="Flx",-$D$19/5,0)))</f>
        <v>0</v>
      </c>
      <c r="L37" s="195"/>
      <c r="M37" s="195"/>
      <c r="N37" s="195"/>
      <c r="O37" s="195"/>
    </row>
    <row r="38" spans="2:15" x14ac:dyDescent="0.25">
      <c r="B38" s="94">
        <v>45116</v>
      </c>
      <c r="C38" s="94" t="s">
        <v>27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6">
        <f t="shared" si="2"/>
        <v>0</v>
      </c>
      <c r="K38" s="96">
        <f t="shared" si="3"/>
        <v>0</v>
      </c>
      <c r="L38" s="195"/>
      <c r="M38" s="195"/>
      <c r="N38" s="195"/>
      <c r="O38" s="195"/>
    </row>
    <row r="39" spans="2:15" x14ac:dyDescent="0.25">
      <c r="B39" s="90">
        <v>45117</v>
      </c>
      <c r="C39" s="90" t="s">
        <v>18</v>
      </c>
      <c r="D39" s="92">
        <v>0.33333333333333331</v>
      </c>
      <c r="E39" s="92">
        <v>0.64166666666666672</v>
      </c>
      <c r="F39" s="92">
        <v>0</v>
      </c>
      <c r="G39" s="92">
        <v>0</v>
      </c>
      <c r="H39" s="92">
        <v>0</v>
      </c>
      <c r="I39" s="92">
        <v>0</v>
      </c>
      <c r="J39" s="93">
        <f t="shared" ref="J39" si="8">(E39-D39+G39-F39+I39-H39)*24</f>
        <v>7.4000000000000021</v>
      </c>
      <c r="K39" s="93">
        <f t="shared" ref="K39" si="9">IF(C39="A",J39-$D$19/5,IF(C39="W/H",J39,IF(C39="Flx",-$D$19/5,0)))</f>
        <v>1.7763568394002505E-15</v>
      </c>
      <c r="L39" s="177"/>
      <c r="M39" s="177"/>
      <c r="N39" s="177"/>
      <c r="O39" s="177"/>
    </row>
    <row r="40" spans="2:15" x14ac:dyDescent="0.25">
      <c r="B40" s="90">
        <v>45118</v>
      </c>
      <c r="C40" s="90" t="s">
        <v>18</v>
      </c>
      <c r="D40" s="92">
        <v>0.33333333333333331</v>
      </c>
      <c r="E40" s="92">
        <v>0.64166666666666672</v>
      </c>
      <c r="F40" s="92">
        <v>0</v>
      </c>
      <c r="G40" s="92">
        <v>0</v>
      </c>
      <c r="H40" s="92">
        <v>0</v>
      </c>
      <c r="I40" s="92">
        <v>0</v>
      </c>
      <c r="J40" s="93">
        <f t="shared" si="2"/>
        <v>7.4000000000000021</v>
      </c>
      <c r="K40" s="93">
        <f t="shared" si="3"/>
        <v>1.7763568394002505E-15</v>
      </c>
      <c r="L40" s="177"/>
      <c r="M40" s="177"/>
      <c r="N40" s="177"/>
      <c r="O40" s="177"/>
    </row>
    <row r="41" spans="2:15" x14ac:dyDescent="0.25">
      <c r="B41" s="90">
        <v>45119</v>
      </c>
      <c r="C41" s="90" t="s">
        <v>18</v>
      </c>
      <c r="D41" s="92">
        <v>0.33333333333333331</v>
      </c>
      <c r="E41" s="92">
        <v>0.64166666666666672</v>
      </c>
      <c r="F41" s="92">
        <v>0</v>
      </c>
      <c r="G41" s="92">
        <v>0</v>
      </c>
      <c r="H41" s="92">
        <v>0</v>
      </c>
      <c r="I41" s="92">
        <v>0</v>
      </c>
      <c r="J41" s="93">
        <f t="shared" si="2"/>
        <v>7.4000000000000021</v>
      </c>
      <c r="K41" s="93">
        <f t="shared" si="3"/>
        <v>1.7763568394002505E-15</v>
      </c>
      <c r="L41" s="177"/>
      <c r="M41" s="177"/>
      <c r="N41" s="177"/>
      <c r="O41" s="177"/>
    </row>
    <row r="42" spans="2:15" x14ac:dyDescent="0.25">
      <c r="B42" s="90">
        <v>45120</v>
      </c>
      <c r="C42" s="90" t="s">
        <v>18</v>
      </c>
      <c r="D42" s="92">
        <v>0.33333333333333331</v>
      </c>
      <c r="E42" s="92">
        <v>0.64166666666666672</v>
      </c>
      <c r="F42" s="92">
        <v>0</v>
      </c>
      <c r="G42" s="92">
        <v>0</v>
      </c>
      <c r="H42" s="92">
        <v>0</v>
      </c>
      <c r="I42" s="92">
        <v>0</v>
      </c>
      <c r="J42" s="93">
        <f t="shared" si="2"/>
        <v>7.4000000000000021</v>
      </c>
      <c r="K42" s="93">
        <f t="shared" si="3"/>
        <v>1.7763568394002505E-15</v>
      </c>
      <c r="L42" s="177"/>
      <c r="M42" s="177"/>
      <c r="N42" s="177"/>
      <c r="O42" s="177"/>
    </row>
    <row r="43" spans="2:15" x14ac:dyDescent="0.25">
      <c r="B43" s="90">
        <v>45121</v>
      </c>
      <c r="C43" s="90" t="s">
        <v>18</v>
      </c>
      <c r="D43" s="92">
        <v>0.33333333333333331</v>
      </c>
      <c r="E43" s="92">
        <v>0.64166666666666672</v>
      </c>
      <c r="F43" s="92">
        <v>0</v>
      </c>
      <c r="G43" s="92">
        <v>0</v>
      </c>
      <c r="H43" s="92">
        <v>0</v>
      </c>
      <c r="I43" s="92">
        <v>0</v>
      </c>
      <c r="J43" s="93">
        <f t="shared" si="2"/>
        <v>7.4000000000000021</v>
      </c>
      <c r="K43" s="93">
        <f t="shared" si="3"/>
        <v>1.7763568394002505E-15</v>
      </c>
      <c r="L43" s="177"/>
      <c r="M43" s="177"/>
      <c r="N43" s="177"/>
      <c r="O43" s="177"/>
    </row>
    <row r="44" spans="2:15" x14ac:dyDescent="0.25">
      <c r="B44" s="94">
        <v>45122</v>
      </c>
      <c r="C44" s="94" t="s">
        <v>27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6">
        <f t="shared" ref="J44" si="10">(E44-D44+G44-F44+I44-H44)*24</f>
        <v>0</v>
      </c>
      <c r="K44" s="96">
        <f t="shared" ref="K44" si="11">IF(C44="A",J44-$D$19/5,IF(C44="W/H",J44,IF(C44="Flx",-$D$19/5,0)))</f>
        <v>0</v>
      </c>
      <c r="L44" s="195"/>
      <c r="M44" s="195"/>
      <c r="N44" s="195"/>
      <c r="O44" s="195"/>
    </row>
    <row r="45" spans="2:15" x14ac:dyDescent="0.25">
      <c r="B45" s="94">
        <v>45123</v>
      </c>
      <c r="C45" s="94" t="s">
        <v>27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6">
        <f t="shared" si="2"/>
        <v>0</v>
      </c>
      <c r="K45" s="96">
        <f t="shared" si="3"/>
        <v>0</v>
      </c>
      <c r="L45" s="195"/>
      <c r="M45" s="195"/>
      <c r="N45" s="195"/>
      <c r="O45" s="195"/>
    </row>
    <row r="46" spans="2:15" x14ac:dyDescent="0.25">
      <c r="B46" s="90">
        <v>45124</v>
      </c>
      <c r="C46" s="90" t="s">
        <v>18</v>
      </c>
      <c r="D46" s="92">
        <v>0.33333333333333331</v>
      </c>
      <c r="E46" s="92">
        <v>0.64166666666666672</v>
      </c>
      <c r="F46" s="92">
        <v>0</v>
      </c>
      <c r="G46" s="92">
        <v>0</v>
      </c>
      <c r="H46" s="92">
        <v>0</v>
      </c>
      <c r="I46" s="92">
        <v>0</v>
      </c>
      <c r="J46" s="93">
        <f t="shared" ref="J46" si="12">(E46-D46+G46-F46+I46-H46)*24</f>
        <v>7.4000000000000021</v>
      </c>
      <c r="K46" s="93">
        <f t="shared" ref="K46" si="13">IF(C46="A",J46-$D$19/5,IF(C46="W/H",J46,IF(C46="Flx",-$D$19/5,0)))</f>
        <v>1.7763568394002505E-15</v>
      </c>
      <c r="L46" s="177"/>
      <c r="M46" s="177"/>
      <c r="N46" s="177"/>
      <c r="O46" s="177"/>
    </row>
    <row r="47" spans="2:15" x14ac:dyDescent="0.25">
      <c r="B47" s="90">
        <v>45125</v>
      </c>
      <c r="C47" s="90" t="s">
        <v>18</v>
      </c>
      <c r="D47" s="92">
        <v>0.33333333333333331</v>
      </c>
      <c r="E47" s="92">
        <v>0.64166666666666672</v>
      </c>
      <c r="F47" s="92">
        <v>0</v>
      </c>
      <c r="G47" s="92">
        <v>0</v>
      </c>
      <c r="H47" s="92">
        <v>0</v>
      </c>
      <c r="I47" s="92">
        <v>0</v>
      </c>
      <c r="J47" s="93">
        <f t="shared" si="2"/>
        <v>7.4000000000000021</v>
      </c>
      <c r="K47" s="93">
        <f t="shared" si="3"/>
        <v>1.7763568394002505E-15</v>
      </c>
      <c r="L47" s="177"/>
      <c r="M47" s="177"/>
      <c r="N47" s="177"/>
      <c r="O47" s="177"/>
    </row>
    <row r="48" spans="2:15" x14ac:dyDescent="0.25">
      <c r="B48" s="90">
        <v>45126</v>
      </c>
      <c r="C48" s="90" t="s">
        <v>18</v>
      </c>
      <c r="D48" s="92">
        <v>0.33333333333333331</v>
      </c>
      <c r="E48" s="92">
        <v>0.64166666666666672</v>
      </c>
      <c r="F48" s="92">
        <v>0</v>
      </c>
      <c r="G48" s="92">
        <v>0</v>
      </c>
      <c r="H48" s="92">
        <v>0</v>
      </c>
      <c r="I48" s="92">
        <v>0</v>
      </c>
      <c r="J48" s="93">
        <f t="shared" si="2"/>
        <v>7.4000000000000021</v>
      </c>
      <c r="K48" s="93">
        <f t="shared" si="3"/>
        <v>1.7763568394002505E-15</v>
      </c>
      <c r="L48" s="177"/>
      <c r="M48" s="177"/>
      <c r="N48" s="177"/>
      <c r="O48" s="177"/>
    </row>
    <row r="49" spans="2:15" x14ac:dyDescent="0.25">
      <c r="B49" s="90">
        <v>45127</v>
      </c>
      <c r="C49" s="90" t="s">
        <v>18</v>
      </c>
      <c r="D49" s="92">
        <v>0.33333333333333331</v>
      </c>
      <c r="E49" s="92">
        <v>0.64166666666666672</v>
      </c>
      <c r="F49" s="92">
        <v>0</v>
      </c>
      <c r="G49" s="92">
        <v>0</v>
      </c>
      <c r="H49" s="92">
        <v>0</v>
      </c>
      <c r="I49" s="92">
        <v>0</v>
      </c>
      <c r="J49" s="93">
        <f t="shared" si="2"/>
        <v>7.4000000000000021</v>
      </c>
      <c r="K49" s="93">
        <f t="shared" si="3"/>
        <v>1.7763568394002505E-15</v>
      </c>
      <c r="L49" s="177"/>
      <c r="M49" s="177"/>
      <c r="N49" s="177"/>
      <c r="O49" s="177"/>
    </row>
    <row r="50" spans="2:15" x14ac:dyDescent="0.25">
      <c r="B50" s="90">
        <v>45128</v>
      </c>
      <c r="C50" s="90" t="s">
        <v>18</v>
      </c>
      <c r="D50" s="92">
        <v>0.33333333333333331</v>
      </c>
      <c r="E50" s="92">
        <v>0.64166666666666672</v>
      </c>
      <c r="F50" s="92">
        <v>0</v>
      </c>
      <c r="G50" s="92">
        <v>0</v>
      </c>
      <c r="H50" s="92">
        <v>0</v>
      </c>
      <c r="I50" s="92">
        <v>0</v>
      </c>
      <c r="J50" s="93">
        <f t="shared" si="2"/>
        <v>7.4000000000000021</v>
      </c>
      <c r="K50" s="93">
        <f t="shared" si="3"/>
        <v>1.7763568394002505E-15</v>
      </c>
      <c r="L50" s="177"/>
      <c r="M50" s="177"/>
      <c r="N50" s="177"/>
      <c r="O50" s="177"/>
    </row>
    <row r="51" spans="2:15" x14ac:dyDescent="0.25">
      <c r="B51" s="94">
        <v>45129</v>
      </c>
      <c r="C51" s="94" t="s">
        <v>27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6">
        <f t="shared" ref="J51" si="14">(E51-D51+G51-F51+I51-H51)*24</f>
        <v>0</v>
      </c>
      <c r="K51" s="96">
        <f t="shared" ref="K51" si="15">IF(C51="A",J51-$D$19/5,IF(C51="W/H",J51,IF(C51="Flx",-$D$19/5,0)))</f>
        <v>0</v>
      </c>
      <c r="L51" s="195"/>
      <c r="M51" s="195"/>
      <c r="N51" s="195"/>
      <c r="O51" s="195"/>
    </row>
    <row r="52" spans="2:15" x14ac:dyDescent="0.25">
      <c r="B52" s="94">
        <v>45130</v>
      </c>
      <c r="C52" s="94" t="s">
        <v>27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6">
        <f t="shared" si="2"/>
        <v>0</v>
      </c>
      <c r="K52" s="96">
        <f t="shared" si="3"/>
        <v>0</v>
      </c>
      <c r="L52" s="195"/>
      <c r="M52" s="195"/>
      <c r="N52" s="195"/>
      <c r="O52" s="195"/>
    </row>
    <row r="53" spans="2:15" x14ac:dyDescent="0.25">
      <c r="B53" s="90">
        <v>45131</v>
      </c>
      <c r="C53" s="90" t="s">
        <v>18</v>
      </c>
      <c r="D53" s="92">
        <v>0.33333333333333331</v>
      </c>
      <c r="E53" s="92">
        <v>0.64166666666666672</v>
      </c>
      <c r="F53" s="92">
        <v>0</v>
      </c>
      <c r="G53" s="92">
        <v>0</v>
      </c>
      <c r="H53" s="92">
        <v>0</v>
      </c>
      <c r="I53" s="92">
        <v>0</v>
      </c>
      <c r="J53" s="93">
        <f t="shared" ref="J53" si="16">(E53-D53+G53-F53+I53-H53)*24</f>
        <v>7.4000000000000021</v>
      </c>
      <c r="K53" s="93">
        <f t="shared" ref="K53" si="17">IF(C53="A",J53-$D$19/5,IF(C53="W/H",J53,IF(C53="Flx",-$D$19/5,0)))</f>
        <v>1.7763568394002505E-15</v>
      </c>
      <c r="L53" s="177"/>
      <c r="M53" s="177"/>
      <c r="N53" s="177"/>
      <c r="O53" s="177"/>
    </row>
    <row r="54" spans="2:15" x14ac:dyDescent="0.25">
      <c r="B54" s="90">
        <v>45132</v>
      </c>
      <c r="C54" s="90" t="s">
        <v>18</v>
      </c>
      <c r="D54" s="92">
        <v>0.33333333333333331</v>
      </c>
      <c r="E54" s="92">
        <v>0.64166666666666672</v>
      </c>
      <c r="F54" s="92">
        <v>0</v>
      </c>
      <c r="G54" s="92">
        <v>0</v>
      </c>
      <c r="H54" s="92">
        <v>0</v>
      </c>
      <c r="I54" s="92">
        <v>0</v>
      </c>
      <c r="J54" s="93">
        <f t="shared" si="2"/>
        <v>7.4000000000000021</v>
      </c>
      <c r="K54" s="93">
        <f t="shared" si="3"/>
        <v>1.7763568394002505E-15</v>
      </c>
      <c r="L54" s="177"/>
      <c r="M54" s="177"/>
      <c r="N54" s="177"/>
      <c r="O54" s="177"/>
    </row>
    <row r="55" spans="2:15" x14ac:dyDescent="0.25">
      <c r="B55" s="90">
        <v>45133</v>
      </c>
      <c r="C55" s="90" t="s">
        <v>18</v>
      </c>
      <c r="D55" s="92">
        <v>0.33333333333333331</v>
      </c>
      <c r="E55" s="92">
        <v>0.64166666666666672</v>
      </c>
      <c r="F55" s="92">
        <v>0</v>
      </c>
      <c r="G55" s="92">
        <v>0</v>
      </c>
      <c r="H55" s="92">
        <v>0</v>
      </c>
      <c r="I55" s="92">
        <v>0</v>
      </c>
      <c r="J55" s="93">
        <f t="shared" si="2"/>
        <v>7.4000000000000021</v>
      </c>
      <c r="K55" s="93">
        <f t="shared" si="3"/>
        <v>1.7763568394002505E-15</v>
      </c>
      <c r="L55" s="177"/>
      <c r="M55" s="177"/>
      <c r="N55" s="177"/>
      <c r="O55" s="177"/>
    </row>
    <row r="56" spans="2:15" x14ac:dyDescent="0.25">
      <c r="B56" s="90">
        <v>45134</v>
      </c>
      <c r="C56" s="90" t="s">
        <v>18</v>
      </c>
      <c r="D56" s="92">
        <v>0.33333333333333331</v>
      </c>
      <c r="E56" s="92">
        <v>0.64166666666666672</v>
      </c>
      <c r="F56" s="92">
        <v>0</v>
      </c>
      <c r="G56" s="92">
        <v>0</v>
      </c>
      <c r="H56" s="92">
        <v>0</v>
      </c>
      <c r="I56" s="92">
        <v>0</v>
      </c>
      <c r="J56" s="93">
        <f t="shared" si="2"/>
        <v>7.4000000000000021</v>
      </c>
      <c r="K56" s="93">
        <f t="shared" si="3"/>
        <v>1.7763568394002505E-15</v>
      </c>
      <c r="L56" s="177"/>
      <c r="M56" s="177"/>
      <c r="N56" s="177"/>
      <c r="O56" s="177"/>
    </row>
    <row r="57" spans="2:15" x14ac:dyDescent="0.25">
      <c r="B57" s="90">
        <v>45135</v>
      </c>
      <c r="C57" s="90" t="s">
        <v>18</v>
      </c>
      <c r="D57" s="92">
        <v>0.33333333333333331</v>
      </c>
      <c r="E57" s="92">
        <v>0.64166666666666672</v>
      </c>
      <c r="F57" s="92">
        <v>0</v>
      </c>
      <c r="G57" s="92">
        <v>0</v>
      </c>
      <c r="H57" s="92">
        <v>0</v>
      </c>
      <c r="I57" s="92">
        <v>0</v>
      </c>
      <c r="J57" s="93">
        <f t="shared" si="2"/>
        <v>7.4000000000000021</v>
      </c>
      <c r="K57" s="93">
        <f t="shared" si="3"/>
        <v>1.7763568394002505E-15</v>
      </c>
      <c r="L57" s="177"/>
      <c r="M57" s="177"/>
      <c r="N57" s="177"/>
      <c r="O57" s="177"/>
    </row>
    <row r="58" spans="2:15" x14ac:dyDescent="0.25">
      <c r="B58" s="94">
        <v>45136</v>
      </c>
      <c r="C58" s="94" t="s">
        <v>27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6">
        <f t="shared" ref="J58" si="18">(E58-D58+G58-F58+I58-H58)*24</f>
        <v>0</v>
      </c>
      <c r="K58" s="96">
        <f t="shared" ref="K58" si="19">IF(C58="A",J58-$D$19/5,IF(C58="W/H",J58,IF(C58="Flx",-$D$19/5,0)))</f>
        <v>0</v>
      </c>
      <c r="L58" s="195"/>
      <c r="M58" s="195"/>
      <c r="N58" s="195"/>
      <c r="O58" s="195"/>
    </row>
    <row r="59" spans="2:15" x14ac:dyDescent="0.25">
      <c r="B59" s="94">
        <v>45137</v>
      </c>
      <c r="C59" s="94" t="s">
        <v>27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6">
        <f t="shared" ref="J59:J60" si="20">(E59-D59+G59-F59+I59-H59)*24</f>
        <v>0</v>
      </c>
      <c r="K59" s="96">
        <f t="shared" ref="K59:K60" si="21">IF(C59="A",J59-$D$19/5,IF(C59="W/H",J59,IF(C59="Flx",-$D$19/5,0)))</f>
        <v>0</v>
      </c>
      <c r="L59" s="195"/>
      <c r="M59" s="195"/>
      <c r="N59" s="195"/>
      <c r="O59" s="195"/>
    </row>
    <row r="60" spans="2:15" x14ac:dyDescent="0.25">
      <c r="B60" s="90">
        <v>45138</v>
      </c>
      <c r="C60" s="90" t="s">
        <v>18</v>
      </c>
      <c r="D60" s="92">
        <v>0.33333333333333331</v>
      </c>
      <c r="E60" s="92">
        <v>0.64166666666666672</v>
      </c>
      <c r="F60" s="92">
        <v>0</v>
      </c>
      <c r="G60" s="92">
        <v>0</v>
      </c>
      <c r="H60" s="92">
        <v>0</v>
      </c>
      <c r="I60" s="92">
        <v>0</v>
      </c>
      <c r="J60" s="93">
        <f t="shared" si="20"/>
        <v>7.4000000000000021</v>
      </c>
      <c r="K60" s="93">
        <f t="shared" si="21"/>
        <v>1.7763568394002505E-15</v>
      </c>
      <c r="L60" s="177"/>
      <c r="M60" s="177"/>
      <c r="N60" s="177"/>
      <c r="O60" s="177"/>
    </row>
    <row r="61" spans="2:15" x14ac:dyDescent="0.25">
      <c r="B61" s="26"/>
      <c r="C61" s="26"/>
      <c r="D61" s="27"/>
      <c r="E61" s="28"/>
      <c r="F61" s="27"/>
      <c r="G61" s="28"/>
      <c r="H61" s="27"/>
      <c r="I61" s="28"/>
      <c r="J61" s="89">
        <f>SUM(J30:J60)</f>
        <v>155.40000000000009</v>
      </c>
      <c r="K61" s="89">
        <f>SUM(K30:K60)</f>
        <v>3.730349362740526E-14</v>
      </c>
      <c r="L61" s="174"/>
      <c r="M61" s="175"/>
      <c r="N61" s="175"/>
      <c r="O61" s="176"/>
    </row>
  </sheetData>
  <sheetProtection algorithmName="SHA-512" hashValue="ZQoFG7MNUImwHdYNOWC/hELPQsFpo3iaRnCJzwXv4Bp8TfdoUZkKIdPmt+/tgKPGcFOoj6kaTnFvCSzympQLjg==" saltValue="udPqx2Vndo2a8x9uY0ilfQ==" spinCount="100000" sheet="1" selectLockedCells="1"/>
  <customSheetViews>
    <customSheetView guid="{7202B09F-BB5C-4D13-96F0-84FAAFE8D9B0}" showGridLines="0" topLeftCell="A25">
      <selection activeCell="D40" sqref="D40"/>
      <pageMargins left="0" right="0" top="0" bottom="0" header="0" footer="0"/>
      <pageSetup paperSize="9" scale="80" orientation="portrait" r:id="rId1"/>
      <headerFooter scaleWithDoc="0" alignWithMargins="0"/>
    </customSheetView>
  </customSheetViews>
  <mergeCells count="80">
    <mergeCell ref="L61:O61"/>
    <mergeCell ref="L51:O51"/>
    <mergeCell ref="L52:O52"/>
    <mergeCell ref="L53:O53"/>
    <mergeCell ref="L54:O54"/>
    <mergeCell ref="L58:O58"/>
    <mergeCell ref="L60:O60"/>
    <mergeCell ref="L55:O55"/>
    <mergeCell ref="L56:O56"/>
    <mergeCell ref="L57:O57"/>
    <mergeCell ref="L59:O59"/>
    <mergeCell ref="L28:O29"/>
    <mergeCell ref="L30:O30"/>
    <mergeCell ref="C28:C29"/>
    <mergeCell ref="D28:E28"/>
    <mergeCell ref="F28:G28"/>
    <mergeCell ref="B25:C25"/>
    <mergeCell ref="B11:L12"/>
    <mergeCell ref="M11:O12"/>
    <mergeCell ref="B14:G15"/>
    <mergeCell ref="I14:K15"/>
    <mergeCell ref="O14:O15"/>
    <mergeCell ref="M14:N15"/>
    <mergeCell ref="B16:C16"/>
    <mergeCell ref="D16:G16"/>
    <mergeCell ref="I16:J16"/>
    <mergeCell ref="D25:E25"/>
    <mergeCell ref="F25:G25"/>
    <mergeCell ref="B17:C17"/>
    <mergeCell ref="D17:G17"/>
    <mergeCell ref="B19:C19"/>
    <mergeCell ref="D19:G19"/>
    <mergeCell ref="I17:J17"/>
    <mergeCell ref="B18:C18"/>
    <mergeCell ref="D18:G18"/>
    <mergeCell ref="I18:J18"/>
    <mergeCell ref="B24:C24"/>
    <mergeCell ref="I21:J21"/>
    <mergeCell ref="I19:K20"/>
    <mergeCell ref="H22:I23"/>
    <mergeCell ref="J22:K23"/>
    <mergeCell ref="H24:I24"/>
    <mergeCell ref="J24:K24"/>
    <mergeCell ref="D24:E24"/>
    <mergeCell ref="F24:G24"/>
    <mergeCell ref="B22:C23"/>
    <mergeCell ref="D22:E23"/>
    <mergeCell ref="F22:G23"/>
    <mergeCell ref="L47:O47"/>
    <mergeCell ref="H25:I25"/>
    <mergeCell ref="J25:K25"/>
    <mergeCell ref="I27:J27"/>
    <mergeCell ref="L45:O45"/>
    <mergeCell ref="L37:O37"/>
    <mergeCell ref="L38:O38"/>
    <mergeCell ref="L36:O36"/>
    <mergeCell ref="L39:O39"/>
    <mergeCell ref="L40:O40"/>
    <mergeCell ref="L44:O44"/>
    <mergeCell ref="L43:O43"/>
    <mergeCell ref="L33:O33"/>
    <mergeCell ref="H28:I28"/>
    <mergeCell ref="J28:J29"/>
    <mergeCell ref="K28:K29"/>
    <mergeCell ref="L48:O48"/>
    <mergeCell ref="L49:O49"/>
    <mergeCell ref="L50:O50"/>
    <mergeCell ref="B26:C26"/>
    <mergeCell ref="D26:E26"/>
    <mergeCell ref="F26:G26"/>
    <mergeCell ref="L34:O34"/>
    <mergeCell ref="L35:O35"/>
    <mergeCell ref="L41:O41"/>
    <mergeCell ref="L42:O42"/>
    <mergeCell ref="L46:O46"/>
    <mergeCell ref="H26:I26"/>
    <mergeCell ref="J26:K26"/>
    <mergeCell ref="L31:O31"/>
    <mergeCell ref="L32:O32"/>
    <mergeCell ref="B28:B29"/>
  </mergeCells>
  <dataValidations disablePrompts="1" count="2">
    <dataValidation type="time" allowBlank="1" showInputMessage="1" showErrorMessage="1" sqref="F32:I60 D37:E38 D30:I31 D44:E45 D51:E52 D58:E59">
      <formula1>0</formula1>
      <formula2>0.999305555555556</formula2>
    </dataValidation>
    <dataValidation type="list" allowBlank="1" showInputMessage="1" showErrorMessage="1" sqref="C30:C60">
      <formula1>$M$16:$M$24</formula1>
    </dataValidation>
  </dataValidations>
  <pageMargins left="0" right="0" top="0" bottom="0" header="0" footer="0"/>
  <pageSetup paperSize="9" scale="80" orientation="portrait" r:id="rId2"/>
  <headerFooter scaleWithDoc="0"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13</vt:i4>
      </vt:variant>
    </vt:vector>
  </HeadingPairs>
  <TitlesOfParts>
    <vt:vector size="27" baseType="lpstr">
      <vt:lpstr>Vejledning</vt:lpstr>
      <vt:lpstr>Overblik - 2023</vt:lpstr>
      <vt:lpstr>Januar</vt:lpstr>
      <vt:lpstr>Februar</vt:lpstr>
      <vt:lpstr>Marts</vt:lpstr>
      <vt:lpstr>April</vt:lpstr>
      <vt:lpstr>Maj</vt:lpstr>
      <vt:lpstr>Juni</vt:lpstr>
      <vt:lpstr>Juli</vt:lpstr>
      <vt:lpstr>August</vt:lpstr>
      <vt:lpstr>September</vt:lpstr>
      <vt:lpstr>Oktober</vt:lpstr>
      <vt:lpstr>November</vt:lpstr>
      <vt:lpstr>December</vt:lpstr>
      <vt:lpstr>April!Udskriftsområde</vt:lpstr>
      <vt:lpstr>August!Udskriftsområde</vt:lpstr>
      <vt:lpstr>December!Udskriftsområde</vt:lpstr>
      <vt:lpstr>Februar!Udskriftsområde</vt:lpstr>
      <vt:lpstr>Januar!Udskriftsområde</vt:lpstr>
      <vt:lpstr>Juli!Udskriftsområde</vt:lpstr>
      <vt:lpstr>Juni!Udskriftsområde</vt:lpstr>
      <vt:lpstr>Maj!Udskriftsområde</vt:lpstr>
      <vt:lpstr>Marts!Udskriftsområde</vt:lpstr>
      <vt:lpstr>November!Udskriftsområde</vt:lpstr>
      <vt:lpstr>Oktober!Udskriftsområde</vt:lpstr>
      <vt:lpstr>'Overblik - 2023'!Udskriftsområde</vt:lpstr>
      <vt:lpstr>September!Udskriftsområde</vt:lpstr>
    </vt:vector>
  </TitlesOfParts>
  <Company>JIF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Rune Kristoffersen</dc:creator>
  <cp:lastModifiedBy>Kristian Winther Pedersen</cp:lastModifiedBy>
  <cp:lastPrinted>2024-01-18T07:57:13Z</cp:lastPrinted>
  <dcterms:created xsi:type="dcterms:W3CDTF">2019-02-12T07:55:17Z</dcterms:created>
  <dcterms:modified xsi:type="dcterms:W3CDTF">2024-01-18T08:01:57Z</dcterms:modified>
</cp:coreProperties>
</file>