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per\Documents\Skole\M4\EL CK HV\"/>
    </mc:Choice>
  </mc:AlternateContent>
  <bookViews>
    <workbookView xWindow="0" yWindow="0" windowWidth="23016" windowHeight="9060" tabRatio="795"/>
  </bookViews>
  <sheets>
    <sheet name="Dimensionering" sheetId="1" r:id="rId1"/>
    <sheet name="Maksimal afbryder katalog" sheetId="2" r:id="rId2"/>
    <sheet name="Indstilling af relæ interval" sheetId="3" r:id="rId3"/>
    <sheet name="Oplægningsmuligheder (A52.3)" sheetId="5" r:id="rId4"/>
    <sheet name="B52.1 &amp; B52.10 &amp; B.52.17" sheetId="4" r:id="rId5"/>
    <sheet name="Reaktans seperat PE" sheetId="7" r:id="rId6"/>
    <sheet name="Kabel størrelser" sheetId="6" r:id="rId7"/>
    <sheet name="Automatsikring - kombi" sheetId="8" r:id="rId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0" i="1" l="1"/>
  <c r="C167" i="1" s="1"/>
  <c r="C100" i="1" l="1"/>
  <c r="C151" i="1" l="1"/>
  <c r="C149" i="1"/>
  <c r="C146" i="1"/>
  <c r="C103" i="1"/>
  <c r="C138" i="1" s="1"/>
  <c r="C139" i="1"/>
  <c r="C98" i="1"/>
  <c r="C132" i="1" l="1"/>
  <c r="C137" i="1"/>
  <c r="C127" i="1"/>
  <c r="C116" i="1"/>
  <c r="C114" i="1"/>
  <c r="D107" i="1"/>
  <c r="C120" i="1"/>
  <c r="E120" i="1" s="1"/>
  <c r="D119" i="1"/>
  <c r="C97" i="1" l="1"/>
  <c r="C67" i="1" l="1"/>
  <c r="C52" i="1"/>
  <c r="C66" i="1"/>
  <c r="L21" i="1"/>
  <c r="C24" i="1" s="1"/>
  <c r="L23" i="1"/>
  <c r="C26" i="1" s="1"/>
  <c r="F19" i="1"/>
  <c r="L22" i="1"/>
  <c r="C25" i="1" s="1"/>
  <c r="L6" i="1"/>
  <c r="F18" i="1" s="1"/>
  <c r="L5" i="1"/>
  <c r="F17" i="1" s="1"/>
  <c r="C12" i="1"/>
  <c r="C11" i="1"/>
  <c r="L4" i="1"/>
  <c r="I6" i="1" s="1"/>
  <c r="L3" i="1"/>
  <c r="I5" i="1" s="1"/>
  <c r="C69" i="1" l="1"/>
  <c r="C107" i="1"/>
  <c r="C105" i="1"/>
  <c r="L24" i="1"/>
  <c r="C28" i="1" l="1"/>
  <c r="F28" i="1"/>
  <c r="C51" i="1" s="1"/>
</calcChain>
</file>

<file path=xl/sharedStrings.xml><?xml version="1.0" encoding="utf-8"?>
<sst xmlns="http://schemas.openxmlformats.org/spreadsheetml/2006/main" count="209" uniqueCount="153">
  <si>
    <t>Oplysninger for forsyningsnettet</t>
  </si>
  <si>
    <t>I_K.max</t>
  </si>
  <si>
    <t>kA</t>
  </si>
  <si>
    <t>I_K.min</t>
  </si>
  <si>
    <t>Φ_min</t>
  </si>
  <si>
    <t>Φ_max</t>
  </si>
  <si>
    <t>V</t>
  </si>
  <si>
    <t>°</t>
  </si>
  <si>
    <t>Φ_°max</t>
  </si>
  <si>
    <t>Φ_°min</t>
  </si>
  <si>
    <t>Beregning af netimpedansen lavspændingssiden</t>
  </si>
  <si>
    <t>Z_Net.min</t>
  </si>
  <si>
    <t>Z_Net.max</t>
  </si>
  <si>
    <r>
      <t>m</t>
    </r>
    <r>
      <rPr>
        <sz val="11"/>
        <color theme="1"/>
        <rFont val="Calibri"/>
        <family val="2"/>
      </rPr>
      <t>Ω</t>
    </r>
  </si>
  <si>
    <t>Samlet belastning på tavle -1</t>
  </si>
  <si>
    <r>
      <rPr>
        <sz val="11"/>
        <color theme="1"/>
        <rFont val="Calibri"/>
        <family val="2"/>
      </rPr>
      <t>Φ</t>
    </r>
    <r>
      <rPr>
        <sz val="11"/>
        <color theme="1"/>
        <rFont val="Calibri"/>
        <family val="2"/>
        <scheme val="minor"/>
      </rPr>
      <t>I_B1</t>
    </r>
  </si>
  <si>
    <r>
      <rPr>
        <sz val="11"/>
        <color theme="1"/>
        <rFont val="Calibri"/>
        <family val="2"/>
      </rPr>
      <t>Φ</t>
    </r>
    <r>
      <rPr>
        <sz val="11"/>
        <color theme="1"/>
        <rFont val="Calibri"/>
        <family val="2"/>
        <scheme val="minor"/>
      </rPr>
      <t>I_B2</t>
    </r>
  </si>
  <si>
    <t>Φ_°I_B1</t>
  </si>
  <si>
    <t>Φ_°I_B2</t>
  </si>
  <si>
    <t>I_M1.1.1</t>
  </si>
  <si>
    <t>A_M1.1.1</t>
  </si>
  <si>
    <t>A</t>
  </si>
  <si>
    <t>A_M1.1.2</t>
  </si>
  <si>
    <r>
      <rPr>
        <i/>
        <sz val="11"/>
        <color theme="1"/>
        <rFont val="Calibri"/>
        <family val="2"/>
      </rPr>
      <t>Φ</t>
    </r>
    <r>
      <rPr>
        <i/>
        <sz val="11"/>
        <color theme="1"/>
        <rFont val="Calibri"/>
        <family val="2"/>
        <scheme val="minor"/>
      </rPr>
      <t>I_B1</t>
    </r>
  </si>
  <si>
    <r>
      <rPr>
        <i/>
        <sz val="11"/>
        <color theme="1"/>
        <rFont val="Calibri"/>
        <family val="2"/>
      </rPr>
      <t>Φ</t>
    </r>
    <r>
      <rPr>
        <i/>
        <sz val="11"/>
        <color theme="1"/>
        <rFont val="Calibri"/>
        <family val="2"/>
        <scheme val="minor"/>
      </rPr>
      <t>I_B2</t>
    </r>
  </si>
  <si>
    <t>I_M1.1.2</t>
  </si>
  <si>
    <t>I_2.bel</t>
  </si>
  <si>
    <t>A_2.bel</t>
  </si>
  <si>
    <t>Φ_°I_2.bel</t>
  </si>
  <si>
    <t>ΦI_2.bel</t>
  </si>
  <si>
    <t>|ΣI_A1|</t>
  </si>
  <si>
    <t>Valg af maksimalafbryder foran kabel til tavle 1</t>
  </si>
  <si>
    <t>Fane:</t>
  </si>
  <si>
    <r>
      <t>I_u &gt; I_B eller |</t>
    </r>
    <r>
      <rPr>
        <sz val="11"/>
        <color theme="1"/>
        <rFont val="Calibri"/>
        <family val="2"/>
      </rPr>
      <t>ΣI_A1</t>
    </r>
    <r>
      <rPr>
        <sz val="11"/>
        <color theme="1"/>
        <rFont val="Calibri"/>
        <family val="2"/>
        <scheme val="minor"/>
      </rPr>
      <t>|</t>
    </r>
  </si>
  <si>
    <t>320 A &gt; 265 A</t>
  </si>
  <si>
    <t>I_cu/I_cs &gt; I_K.max</t>
  </si>
  <si>
    <t>→</t>
  </si>
  <si>
    <t>T4N - 320 A</t>
  </si>
  <si>
    <t>36 kA &gt; 16 kA</t>
  </si>
  <si>
    <t>Maksimal afbryder katalog (s. 28) Tabel 2</t>
  </si>
  <si>
    <t>Maksimal afbryder katalog (s. 19-20) Tabel 1</t>
  </si>
  <si>
    <t>Valg af relæ:</t>
  </si>
  <si>
    <t>Indstilling af relæ</t>
  </si>
  <si>
    <t>Indstilling af relæ:</t>
  </si>
  <si>
    <t>Maksimal afbryder katalog (s. 32) Tabel 3</t>
  </si>
  <si>
    <t xml:space="preserve">PR221DS - </t>
  </si>
  <si>
    <t>L - udløser vælges:</t>
  </si>
  <si>
    <t>t1</t>
  </si>
  <si>
    <t>sek</t>
  </si>
  <si>
    <t>ved</t>
  </si>
  <si>
    <t>I_3 - udløser:</t>
  </si>
  <si>
    <t>6*I1</t>
  </si>
  <si>
    <t>I1.interval</t>
  </si>
  <si>
    <t>I1</t>
  </si>
  <si>
    <t>I_start &lt; I3 &lt; 0,8 * I_K.min</t>
  </si>
  <si>
    <t xml:space="preserve">Valg af oplægning af kabler (Tabel B.52.10) </t>
  </si>
  <si>
    <t>Oplægningsmuligheder</t>
  </si>
  <si>
    <t xml:space="preserve">Kabelstige instnr. 34 (E ) </t>
  </si>
  <si>
    <t>Tabel B.52.10 kol. 3</t>
  </si>
  <si>
    <t>I_OB</t>
  </si>
  <si>
    <t>kt</t>
  </si>
  <si>
    <t>t_kabel</t>
  </si>
  <si>
    <t>°C</t>
  </si>
  <si>
    <t>t_luft</t>
  </si>
  <si>
    <t>I_Z</t>
  </si>
  <si>
    <t>Tabel B52.10</t>
  </si>
  <si>
    <t>NOIKX-FLEX [A]</t>
  </si>
  <si>
    <t xml:space="preserve">mm^2 </t>
  </si>
  <si>
    <t>S=</t>
  </si>
  <si>
    <t>S=120mm^2 NOIKX-FLEX [276A]</t>
  </si>
  <si>
    <t>valg af kabel:</t>
  </si>
  <si>
    <t>Valg af Kabel størrelser</t>
  </si>
  <si>
    <t>Kabel størrelser</t>
  </si>
  <si>
    <t xml:space="preserve">S = 4 * 120mm^2 NOIKX-FLEX </t>
  </si>
  <si>
    <t>&amp;</t>
  </si>
  <si>
    <t>S = 1G70mm^2 NOIKX-FLEX</t>
  </si>
  <si>
    <t>Beregning af I_K.min i endepunktet af kabel</t>
  </si>
  <si>
    <t>x_fase_120</t>
  </si>
  <si>
    <t>tabel 17</t>
  </si>
  <si>
    <t>r_fase_120</t>
  </si>
  <si>
    <t>Ω/km</t>
  </si>
  <si>
    <t xml:space="preserve">tabel 16 </t>
  </si>
  <si>
    <t>x_f.pe_120</t>
  </si>
  <si>
    <t>Reaktans separat pe.</t>
  </si>
  <si>
    <t>faseleder:</t>
  </si>
  <si>
    <t>Reaktans for seperatført PE-leder.pdf</t>
  </si>
  <si>
    <t>Reaktans separat PE</t>
  </si>
  <si>
    <t>..\..\..\..\Desktop\Dimensioneringsmappe CK-2016\Kabeldata LSP-kabler CK-2016.pdf</t>
  </si>
  <si>
    <t>PE-leder:</t>
  </si>
  <si>
    <t>r_PE</t>
  </si>
  <si>
    <t>x_PE</t>
  </si>
  <si>
    <t>tabel 16</t>
  </si>
  <si>
    <t>Reaktans sepera PE</t>
  </si>
  <si>
    <t>Z_L.fase</t>
  </si>
  <si>
    <t>Længde L1</t>
  </si>
  <si>
    <t>m</t>
  </si>
  <si>
    <t>Z_L.fase.pe</t>
  </si>
  <si>
    <t>PE.korrektion</t>
  </si>
  <si>
    <t>I_K.3F.tavle.A.1.1</t>
  </si>
  <si>
    <t>I_K.2F.tavle.A.1.1</t>
  </si>
  <si>
    <t>I.K.F.PE.tavle.A.1.1</t>
  </si>
  <si>
    <t xml:space="preserve">Det er nu muligt at indstille kortslutningsudløseren på maksimalafbryderen </t>
  </si>
  <si>
    <t>sikkerhedsmargin</t>
  </si>
  <si>
    <t>I3&lt;0,8*I.K.F.PE.tavle.A.1.1</t>
  </si>
  <si>
    <t>1)</t>
  </si>
  <si>
    <t>2)</t>
  </si>
  <si>
    <t>I3.indstilling</t>
  </si>
  <si>
    <t>valg af relæ</t>
  </si>
  <si>
    <t>I3.indstilling udregning</t>
  </si>
  <si>
    <t>1-10 &lt; I3</t>
  </si>
  <si>
    <t>(kan først indstilles efter kabel til ltavle - A1 er dimensioneret)</t>
  </si>
  <si>
    <t>Valg af automatsikring (kombiafbryder) samt dimensionering af kabel W2 til M1.1.1</t>
  </si>
  <si>
    <t>Fane</t>
  </si>
  <si>
    <t>Automatsikring - kombiafbryder</t>
  </si>
  <si>
    <t>DS204 M A_C32/0,03</t>
  </si>
  <si>
    <t>side</t>
  </si>
  <si>
    <t>xxx</t>
  </si>
  <si>
    <t>I_cn</t>
  </si>
  <si>
    <t>I_cu</t>
  </si>
  <si>
    <t>I_cs</t>
  </si>
  <si>
    <t>I_K.max.A1.1 eller I_K.3F.tavle.A.1.1</t>
  </si>
  <si>
    <t>er sikring OK ?</t>
  </si>
  <si>
    <t>UN</t>
  </si>
  <si>
    <t xml:space="preserve">Kablerne eroplagt "kabel stige" (34 E) </t>
  </si>
  <si>
    <t>rum temperatur</t>
  </si>
  <si>
    <t>k_S</t>
  </si>
  <si>
    <t>tabel B.52</t>
  </si>
  <si>
    <t>K_t</t>
  </si>
  <si>
    <t>sikringsstørrelse</t>
  </si>
  <si>
    <t>indtast sikring I &gt; A_M1.1.1</t>
  </si>
  <si>
    <t>I_Z.W2</t>
  </si>
  <si>
    <t>S_W2</t>
  </si>
  <si>
    <t>Kabel kvadrat:</t>
  </si>
  <si>
    <t>mm^2</t>
  </si>
  <si>
    <t>[51A]</t>
  </si>
  <si>
    <t>Valg af kabel:</t>
  </si>
  <si>
    <t>Kabelstørrelser</t>
  </si>
  <si>
    <t>G</t>
  </si>
  <si>
    <t>NOIKLX</t>
  </si>
  <si>
    <t>5 G 6mm^2 NOIKLX</t>
  </si>
  <si>
    <t>Beregning af I_K.F.PE ved -MA1.1.1</t>
  </si>
  <si>
    <t>Data for kabel W2</t>
  </si>
  <si>
    <t>r_L.W2</t>
  </si>
  <si>
    <t>x_L.W2</t>
  </si>
  <si>
    <t>L_w2</t>
  </si>
  <si>
    <t>Z_L.W2.F.PE</t>
  </si>
  <si>
    <t>lommeregner</t>
  </si>
  <si>
    <t>reel</t>
  </si>
  <si>
    <t>imaginær</t>
  </si>
  <si>
    <t>Z_max.A1.1</t>
  </si>
  <si>
    <t>Dimensioneringsmappe CK-2016\LSP-kabler CK-2016.pdf</t>
  </si>
  <si>
    <t>Dimensioneringsmappe CK-2016\ABB DIN SystemProM_2014.pdf</t>
  </si>
  <si>
    <t xml:space="preserve"> Specific let-through energy - side: 764 og frem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</si>
</sst>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2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6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0" fillId="8" borderId="0" xfId="0" applyFill="1"/>
    <xf numFmtId="0" fontId="0" fillId="7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/>
    </xf>
    <xf numFmtId="0" fontId="5" fillId="0" borderId="0" xfId="1" applyAlignment="1">
      <alignment horizontal="center"/>
    </xf>
  </cellXfs>
  <cellStyles count="2">
    <cellStyle name="Link" xfId="1" builtinId="8"/>
    <cellStyle name="Normal" xfId="0" builtinId="0"/>
  </cellStyles>
  <dxfs count="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83820</xdr:colOff>
      <xdr:row>8</xdr:row>
      <xdr:rowOff>167640</xdr:rowOff>
    </xdr:from>
    <xdr:ext cx="1379993" cy="366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felt 5">
              <a:extLst>
                <a:ext uri="{FF2B5EF4-FFF2-40B4-BE49-F238E27FC236}">
                  <a16:creationId xmlns:a16="http://schemas.microsoft.com/office/drawing/2014/main" id="{E276913D-8E6D-407C-9CAF-2271E16CF963}"/>
                </a:ext>
              </a:extLst>
            </xdr:cNvPr>
            <xdr:cNvSpPr txBox="1"/>
          </xdr:nvSpPr>
          <xdr:spPr>
            <a:xfrm>
              <a:off x="4099560" y="1676400"/>
              <a:ext cx="1379993" cy="366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𝑍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𝑁𝑒𝑡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𝑚𝑖𝑛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𝑈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3</m:t>
                            </m:r>
                          </m:e>
                        </m:rad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𝐼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𝐾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𝑚𝑎𝑥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6" name="Tekstfelt 5">
              <a:extLst>
                <a:ext uri="{FF2B5EF4-FFF2-40B4-BE49-F238E27FC236}">
                  <a16:creationId xmlns:a16="http://schemas.microsoft.com/office/drawing/2014/main" id="{E276913D-8E6D-407C-9CAF-2271E16CF963}"/>
                </a:ext>
              </a:extLst>
            </xdr:cNvPr>
            <xdr:cNvSpPr txBox="1"/>
          </xdr:nvSpPr>
          <xdr:spPr>
            <a:xfrm>
              <a:off x="4099560" y="1676400"/>
              <a:ext cx="1379993" cy="366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𝑍_(𝑁𝑒𝑡.𝑚𝑖𝑛)=𝑈_𝑁/(</a:t>
              </a:r>
              <a:r>
                <a:rPr lang="da-DK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√3∗𝐼_(𝐾.𝑚𝑎𝑥) )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6</xdr:col>
      <xdr:colOff>91440</xdr:colOff>
      <xdr:row>11</xdr:row>
      <xdr:rowOff>38100</xdr:rowOff>
    </xdr:from>
    <xdr:ext cx="1379993" cy="366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felt 6">
              <a:extLst>
                <a:ext uri="{FF2B5EF4-FFF2-40B4-BE49-F238E27FC236}">
                  <a16:creationId xmlns:a16="http://schemas.microsoft.com/office/drawing/2014/main" id="{37022CF0-ACE1-4127-8376-A2A44D60F253}"/>
                </a:ext>
              </a:extLst>
            </xdr:cNvPr>
            <xdr:cNvSpPr txBox="1"/>
          </xdr:nvSpPr>
          <xdr:spPr>
            <a:xfrm>
              <a:off x="4107180" y="2141220"/>
              <a:ext cx="1379993" cy="366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𝑍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𝑁𝑒𝑡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𝑚𝑎𝑥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𝑈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3</m:t>
                            </m:r>
                          </m:e>
                        </m:rad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𝐼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𝐾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𝑚𝑖𝑛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7" name="Tekstfelt 6">
              <a:extLst>
                <a:ext uri="{FF2B5EF4-FFF2-40B4-BE49-F238E27FC236}">
                  <a16:creationId xmlns:a16="http://schemas.microsoft.com/office/drawing/2014/main" id="{37022CF0-ACE1-4127-8376-A2A44D60F253}"/>
                </a:ext>
              </a:extLst>
            </xdr:cNvPr>
            <xdr:cNvSpPr txBox="1"/>
          </xdr:nvSpPr>
          <xdr:spPr>
            <a:xfrm>
              <a:off x="4107180" y="2141220"/>
              <a:ext cx="1379993" cy="366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𝑍_(𝑁𝑒𝑡.𝑚𝑎𝑥)=𝑈_𝑁/(</a:t>
              </a:r>
              <a:r>
                <a:rPr lang="da-DK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√3∗𝐼_(𝐾.𝑚𝑖𝑛) )</a:t>
              </a:r>
              <a:endParaRPr lang="da-DK" sz="1100"/>
            </a:p>
          </xdr:txBody>
        </xdr:sp>
      </mc:Fallback>
    </mc:AlternateContent>
    <xdr:clientData/>
  </xdr:oneCellAnchor>
  <xdr:twoCellAnchor editAs="oneCell">
    <xdr:from>
      <xdr:col>11</xdr:col>
      <xdr:colOff>99060</xdr:colOff>
      <xdr:row>73</xdr:row>
      <xdr:rowOff>0</xdr:rowOff>
    </xdr:from>
    <xdr:to>
      <xdr:col>22</xdr:col>
      <xdr:colOff>488698</xdr:colOff>
      <xdr:row>94</xdr:row>
      <xdr:rowOff>68080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8C3AD03F-4FDE-4664-BB6E-3A8AE7E4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6720" y="13708380"/>
          <a:ext cx="7095238" cy="4000000"/>
        </a:xfrm>
        <a:prstGeom prst="rect">
          <a:avLst/>
        </a:prstGeom>
      </xdr:spPr>
    </xdr:pic>
    <xdr:clientData/>
  </xdr:twoCellAnchor>
  <xdr:oneCellAnchor>
    <xdr:from>
      <xdr:col>6</xdr:col>
      <xdr:colOff>342900</xdr:colOff>
      <xdr:row>101</xdr:row>
      <xdr:rowOff>76200</xdr:rowOff>
    </xdr:from>
    <xdr:ext cx="65" cy="172227"/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7D18D28A-0D86-4DAC-A9D3-F9CD1FCAEA50}"/>
            </a:ext>
          </a:extLst>
        </xdr:cNvPr>
        <xdr:cNvSpPr txBox="1"/>
      </xdr:nvSpPr>
      <xdr:spPr>
        <a:xfrm>
          <a:off x="5082540" y="188137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a-DK" sz="1100"/>
        </a:p>
      </xdr:txBody>
    </xdr:sp>
    <xdr:clientData/>
  </xdr:oneCellAnchor>
  <xdr:oneCellAnchor>
    <xdr:from>
      <xdr:col>6</xdr:col>
      <xdr:colOff>7620</xdr:colOff>
      <xdr:row>103</xdr:row>
      <xdr:rowOff>114300</xdr:rowOff>
    </xdr:from>
    <xdr:ext cx="2039404" cy="3549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felt 3">
              <a:extLst>
                <a:ext uri="{FF2B5EF4-FFF2-40B4-BE49-F238E27FC236}">
                  <a16:creationId xmlns:a16="http://schemas.microsoft.com/office/drawing/2014/main" id="{188DCD4B-02F3-4381-B464-623D33E8F329}"/>
                </a:ext>
              </a:extLst>
            </xdr:cNvPr>
            <xdr:cNvSpPr txBox="1"/>
          </xdr:nvSpPr>
          <xdr:spPr>
            <a:xfrm>
              <a:off x="4747260" y="19217640"/>
              <a:ext cx="2039404" cy="3549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𝐾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.2</m:t>
                        </m:r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𝑡𝑎𝑣𝑙𝑒</m:t>
                        </m:r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1.1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𝐾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.3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𝑡𝑎𝑣𝑙𝑒𝐴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1.1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ad>
                          <m:radPr>
                            <m:degHide m:val="on"/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3</m:t>
                            </m:r>
                          </m:e>
                        </m:rad>
                      </m:num>
                      <m:den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4" name="Tekstfelt 3">
              <a:extLst>
                <a:ext uri="{FF2B5EF4-FFF2-40B4-BE49-F238E27FC236}">
                  <a16:creationId xmlns:a16="http://schemas.microsoft.com/office/drawing/2014/main" id="{188DCD4B-02F3-4381-B464-623D33E8F329}"/>
                </a:ext>
              </a:extLst>
            </xdr:cNvPr>
            <xdr:cNvSpPr txBox="1"/>
          </xdr:nvSpPr>
          <xdr:spPr>
            <a:xfrm>
              <a:off x="4747260" y="19217640"/>
              <a:ext cx="2039404" cy="3549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𝐼_(𝐾.</a:t>
              </a:r>
              <a:r>
                <a:rPr lang="da-DK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2𝐹.𝑡𝑎𝑣𝑙𝑒.𝐴1.1</a:t>
              </a:r>
              <a:r>
                <a:rPr lang="da-D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a-DK" sz="1100" b="0" i="0">
                  <a:latin typeface="Cambria Math" panose="02040503050406030204" pitchFamily="18" charset="0"/>
                </a:rPr>
                <a:t>=𝐼_(𝐾.3𝐹.𝑡𝑎𝑣𝑙𝑒𝐴1.1)∗</a:t>
              </a:r>
              <a:r>
                <a:rPr lang="da-DK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√3/2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5</xdr:col>
      <xdr:colOff>815340</xdr:colOff>
      <xdr:row>100</xdr:row>
      <xdr:rowOff>175260</xdr:rowOff>
    </xdr:from>
    <xdr:ext cx="2455737" cy="388376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5" name="Tekstfelt 4">
              <a:extLst>
                <a:ext uri="{FF2B5EF4-FFF2-40B4-BE49-F238E27FC236}">
                  <a16:creationId xmlns:a16="http://schemas.microsoft.com/office/drawing/2014/main" id="{FF704867-C9C7-4843-8AB9-051966999086}"/>
                </a:ext>
              </a:extLst>
            </xdr:cNvPr>
            <xdr:cNvSpPr txBox="1"/>
          </xdr:nvSpPr>
          <xdr:spPr>
            <a:xfrm>
              <a:off x="4732020" y="18729960"/>
              <a:ext cx="2455737" cy="3883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𝐾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.3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𝑡𝑎𝑣𝑙𝑒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𝐴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1.1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𝑈𝑁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3</m:t>
                            </m:r>
                          </m:e>
                        </m:rad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∗(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𝑍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𝑛𝑒𝑡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𝑚𝑖𝑛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𝑍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𝑓𝑎𝑠𝑒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>
        <xdr:sp macro="" textlink="">
          <xdr:nvSpPr>
            <xdr:cNvPr id="5" name="Tekstfelt 4">
              <a:extLst>
                <a:ext uri="{FF2B5EF4-FFF2-40B4-BE49-F238E27FC236}">
                  <a16:creationId xmlns:a16="http://schemas.microsoft.com/office/drawing/2014/main" id="{FF704867-C9C7-4843-8AB9-051966999086}"/>
                </a:ext>
              </a:extLst>
            </xdr:cNvPr>
            <xdr:cNvSpPr txBox="1"/>
          </xdr:nvSpPr>
          <xdr:spPr>
            <a:xfrm>
              <a:off x="4732020" y="18729960"/>
              <a:ext cx="2455737" cy="3883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a-DK" sz="1100" b="0" i="0">
                  <a:latin typeface="Cambria Math" panose="02040503050406030204" pitchFamily="18" charset="0"/>
                </a:rPr>
                <a:t>𝐼_(𝐾.3𝐹.𝑡𝑎𝑣𝑙𝑒.𝐴1.1)=𝑈𝑁/(</a:t>
              </a:r>
              <a:r>
                <a:rPr lang="da-DK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√3∗(𝑍_(𝑛𝑒𝑡.𝑚𝑖𝑛)+𝑍_(𝐿.𝑓𝑎𝑠𝑒)))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5</xdr:col>
      <xdr:colOff>792480</xdr:colOff>
      <xdr:row>106</xdr:row>
      <xdr:rowOff>76200</xdr:rowOff>
    </xdr:from>
    <xdr:ext cx="2721706" cy="3883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felt 8">
              <a:extLst>
                <a:ext uri="{FF2B5EF4-FFF2-40B4-BE49-F238E27FC236}">
                  <a16:creationId xmlns:a16="http://schemas.microsoft.com/office/drawing/2014/main" id="{13B4472A-2D8F-4062-A4CB-2A097A803D1F}"/>
                </a:ext>
              </a:extLst>
            </xdr:cNvPr>
            <xdr:cNvSpPr txBox="1"/>
          </xdr:nvSpPr>
          <xdr:spPr>
            <a:xfrm>
              <a:off x="4709160" y="19728180"/>
              <a:ext cx="2721706" cy="3883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𝐾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𝑃𝐸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𝑡𝑎𝑣𝑙𝑒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𝐴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1.1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𝑈𝑁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3</m:t>
                            </m:r>
                          </m:e>
                        </m:rad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∗(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𝑍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𝑛𝑒𝑡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𝑚𝑎𝑥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𝑍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𝑓𝑎𝑠𝑒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𝑝𝑒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9" name="Tekstfelt 8">
              <a:extLst>
                <a:ext uri="{FF2B5EF4-FFF2-40B4-BE49-F238E27FC236}">
                  <a16:creationId xmlns:a16="http://schemas.microsoft.com/office/drawing/2014/main" id="{13B4472A-2D8F-4062-A4CB-2A097A803D1F}"/>
                </a:ext>
              </a:extLst>
            </xdr:cNvPr>
            <xdr:cNvSpPr txBox="1"/>
          </xdr:nvSpPr>
          <xdr:spPr>
            <a:xfrm>
              <a:off x="4709160" y="19728180"/>
              <a:ext cx="2721706" cy="3883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𝐼_(𝐾.𝐹.𝑃𝐸.𝑡𝑎𝑣𝑙𝑒.𝐴1.1)=𝑈𝑁/(</a:t>
              </a:r>
              <a:r>
                <a:rPr lang="da-DK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√3∗(𝑍_(𝑛𝑒𝑡.𝑚𝑎𝑥)+𝑍_(𝐿.𝑓𝑎𝑠𝑒.𝑝𝑒)))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6</xdr:col>
      <xdr:colOff>38100</xdr:colOff>
      <xdr:row>96</xdr:row>
      <xdr:rowOff>60960</xdr:rowOff>
    </xdr:from>
    <xdr:ext cx="2354299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felt 9">
              <a:extLst>
                <a:ext uri="{FF2B5EF4-FFF2-40B4-BE49-F238E27FC236}">
                  <a16:creationId xmlns:a16="http://schemas.microsoft.com/office/drawing/2014/main" id="{CEFB73BF-BD9A-4E15-B4B9-36F2B1FF35B0}"/>
                </a:ext>
              </a:extLst>
            </xdr:cNvPr>
            <xdr:cNvSpPr txBox="1"/>
          </xdr:nvSpPr>
          <xdr:spPr>
            <a:xfrm>
              <a:off x="4777740" y="18067020"/>
              <a:ext cx="2354299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𝑍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𝑓𝑎𝑠𝑒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𝐿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1∗(</m:t>
                    </m:r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𝑓𝑎𝑠𝑒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.120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𝑖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𝑓𝑎𝑠𝑒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.120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0" name="Tekstfelt 9">
              <a:extLst>
                <a:ext uri="{FF2B5EF4-FFF2-40B4-BE49-F238E27FC236}">
                  <a16:creationId xmlns:a16="http://schemas.microsoft.com/office/drawing/2014/main" id="{CEFB73BF-BD9A-4E15-B4B9-36F2B1FF35B0}"/>
                </a:ext>
              </a:extLst>
            </xdr:cNvPr>
            <xdr:cNvSpPr txBox="1"/>
          </xdr:nvSpPr>
          <xdr:spPr>
            <a:xfrm>
              <a:off x="4777740" y="18067020"/>
              <a:ext cx="2354299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𝑍_(𝐿.𝑓𝑎𝑠𝑒)=𝐿1∗(𝑟_(𝑓𝑎𝑠𝑒.120)+𝑖∗𝑥_(𝑓𝑎𝑠𝑒.120))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8</xdr:col>
      <xdr:colOff>160020</xdr:colOff>
      <xdr:row>51</xdr:row>
      <xdr:rowOff>0</xdr:rowOff>
    </xdr:from>
    <xdr:ext cx="155965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felt 10">
              <a:extLst>
                <a:ext uri="{FF2B5EF4-FFF2-40B4-BE49-F238E27FC236}">
                  <a16:creationId xmlns:a16="http://schemas.microsoft.com/office/drawing/2014/main" id="{535AC674-D9DB-4E2F-B9C9-A584E8FC9FAE}"/>
                </a:ext>
              </a:extLst>
            </xdr:cNvPr>
            <xdr:cNvSpPr txBox="1"/>
          </xdr:nvSpPr>
          <xdr:spPr>
            <a:xfrm>
              <a:off x="6118860" y="9639300"/>
              <a:ext cx="155965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da-DK" sz="1100" b="0" i="1">
                      <a:latin typeface="Cambria Math" panose="02040503050406030204" pitchFamily="18" charset="0"/>
                    </a:rPr>
                    <m:t>𝐼</m:t>
                  </m:r>
                  <m:r>
                    <a:rPr lang="da-DK" sz="1100" b="0" i="1">
                      <a:latin typeface="Cambria Math" panose="02040503050406030204" pitchFamily="18" charset="0"/>
                    </a:rPr>
                    <m:t>1=</m:t>
                  </m:r>
                </m:oMath>
              </a14:m>
              <a:r>
                <a:rPr lang="da-DK" sz="1100"/>
                <a:t> valgtrelæ * I1.interval</a:t>
              </a:r>
            </a:p>
          </xdr:txBody>
        </xdr:sp>
      </mc:Choice>
      <mc:Fallback xmlns="">
        <xdr:sp macro="" textlink="">
          <xdr:nvSpPr>
            <xdr:cNvPr id="11" name="Tekstfelt 10">
              <a:extLst>
                <a:ext uri="{FF2B5EF4-FFF2-40B4-BE49-F238E27FC236}">
                  <a16:creationId xmlns:a16="http://schemas.microsoft.com/office/drawing/2014/main" id="{535AC674-D9DB-4E2F-B9C9-A584E8FC9FAE}"/>
                </a:ext>
              </a:extLst>
            </xdr:cNvPr>
            <xdr:cNvSpPr txBox="1"/>
          </xdr:nvSpPr>
          <xdr:spPr>
            <a:xfrm>
              <a:off x="6118860" y="9639300"/>
              <a:ext cx="155965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𝐼1=</a:t>
              </a:r>
              <a:r>
                <a:rPr lang="da-DK" sz="1100"/>
                <a:t> valgtrelæ * I1.interval</a:t>
              </a:r>
            </a:p>
          </xdr:txBody>
        </xdr:sp>
      </mc:Fallback>
    </mc:AlternateContent>
    <xdr:clientData/>
  </xdr:oneCellAnchor>
  <xdr:oneCellAnchor>
    <xdr:from>
      <xdr:col>8</xdr:col>
      <xdr:colOff>60960</xdr:colOff>
      <xdr:row>68</xdr:row>
      <xdr:rowOff>15240</xdr:rowOff>
    </xdr:from>
    <xdr:ext cx="528157" cy="3454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felt 11">
              <a:extLst>
                <a:ext uri="{FF2B5EF4-FFF2-40B4-BE49-F238E27FC236}">
                  <a16:creationId xmlns:a16="http://schemas.microsoft.com/office/drawing/2014/main" id="{45F1F842-F41E-4916-9111-B5882BEB915D}"/>
                </a:ext>
              </a:extLst>
            </xdr:cNvPr>
            <xdr:cNvSpPr txBox="1"/>
          </xdr:nvSpPr>
          <xdr:spPr>
            <a:xfrm>
              <a:off x="6019800" y="12809220"/>
              <a:ext cx="528157" cy="345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𝑍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𝐼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𝑂𝐵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𝐾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2" name="Tekstfelt 11">
              <a:extLst>
                <a:ext uri="{FF2B5EF4-FFF2-40B4-BE49-F238E27FC236}">
                  <a16:creationId xmlns:a16="http://schemas.microsoft.com/office/drawing/2014/main" id="{45F1F842-F41E-4916-9111-B5882BEB915D}"/>
                </a:ext>
              </a:extLst>
            </xdr:cNvPr>
            <xdr:cNvSpPr txBox="1"/>
          </xdr:nvSpPr>
          <xdr:spPr>
            <a:xfrm>
              <a:off x="6019800" y="12809220"/>
              <a:ext cx="528157" cy="345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𝐼_𝑍=𝐼_𝑂𝐵/𝐾_𝑡 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8</xdr:col>
      <xdr:colOff>0</xdr:colOff>
      <xdr:row>65</xdr:row>
      <xdr:rowOff>91440</xdr:rowOff>
    </xdr:from>
    <xdr:ext cx="1158458" cy="3391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felt 12">
              <a:extLst>
                <a:ext uri="{FF2B5EF4-FFF2-40B4-BE49-F238E27FC236}">
                  <a16:creationId xmlns:a16="http://schemas.microsoft.com/office/drawing/2014/main" id="{8F09355B-4D6B-46BC-A0D9-5785D96D8CFE}"/>
                </a:ext>
              </a:extLst>
            </xdr:cNvPr>
            <xdr:cNvSpPr txBox="1"/>
          </xdr:nvSpPr>
          <xdr:spPr>
            <a:xfrm>
              <a:off x="5958840" y="12336780"/>
              <a:ext cx="1158458" cy="3391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𝑘𝑎𝑏𝑒𝑙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𝑙𝑢𝑓𝑡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𝑘𝑎𝑏𝑒𝑙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−30°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3" name="Tekstfelt 12">
              <a:extLst>
                <a:ext uri="{FF2B5EF4-FFF2-40B4-BE49-F238E27FC236}">
                  <a16:creationId xmlns:a16="http://schemas.microsoft.com/office/drawing/2014/main" id="{8F09355B-4D6B-46BC-A0D9-5785D96D8CFE}"/>
                </a:ext>
              </a:extLst>
            </xdr:cNvPr>
            <xdr:cNvSpPr txBox="1"/>
          </xdr:nvSpPr>
          <xdr:spPr>
            <a:xfrm>
              <a:off x="5958840" y="12336780"/>
              <a:ext cx="1158458" cy="3391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𝑘_𝑡=(𝑡_𝑘𝑎𝑏𝑒𝑙−𝑡_𝑙𝑢𝑓𝑡)/(𝑡_𝑘𝑎𝑏𝑒𝑙−30°𝐶)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3</xdr:col>
      <xdr:colOff>213360</xdr:colOff>
      <xdr:row>135</xdr:row>
      <xdr:rowOff>152400</xdr:rowOff>
    </xdr:from>
    <xdr:ext cx="28453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9C8C1D66-4F04-4A9E-9992-D24C0BD3B661}"/>
                </a:ext>
              </a:extLst>
            </xdr:cNvPr>
            <xdr:cNvSpPr txBox="1"/>
          </xdr:nvSpPr>
          <xdr:spPr>
            <a:xfrm>
              <a:off x="3162300" y="25290780"/>
              <a:ext cx="28453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𝑐𝑛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&gt; 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𝐼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_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𝐾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𝑚𝑎𝑥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1.1 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𝑒𝑙𝑙𝑒𝑟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𝐼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_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𝐾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.3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𝐹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𝑡𝑎𝑣𝑙𝑒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da-DK" sz="1100" b="0" i="1">
                        <a:latin typeface="Cambria Math" panose="02040503050406030204" pitchFamily="18" charset="0"/>
                      </a:rPr>
                      <m:t>.1.1</m:t>
                    </m:r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9C8C1D66-4F04-4A9E-9992-D24C0BD3B661}"/>
                </a:ext>
              </a:extLst>
            </xdr:cNvPr>
            <xdr:cNvSpPr txBox="1"/>
          </xdr:nvSpPr>
          <xdr:spPr>
            <a:xfrm>
              <a:off x="3162300" y="25290780"/>
              <a:ext cx="28453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𝐼_𝑐𝑛&gt; 𝐼_𝐾.𝑚𝑎𝑥.𝐴1.1 𝑒𝑙𝑙𝑒𝑟 𝐼_𝐾.3𝐹.𝑡𝑎𝑣𝑙𝑒.𝐴.1.1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3</xdr:col>
      <xdr:colOff>213360</xdr:colOff>
      <xdr:row>137</xdr:row>
      <xdr:rowOff>22860</xdr:rowOff>
    </xdr:from>
    <xdr:ext cx="28453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kstfelt 17">
              <a:extLst>
                <a:ext uri="{FF2B5EF4-FFF2-40B4-BE49-F238E27FC236}">
                  <a16:creationId xmlns:a16="http://schemas.microsoft.com/office/drawing/2014/main" id="{D3C98FDC-77EC-4750-8575-ED3497D980E3}"/>
                </a:ext>
              </a:extLst>
            </xdr:cNvPr>
            <xdr:cNvSpPr txBox="1"/>
          </xdr:nvSpPr>
          <xdr:spPr>
            <a:xfrm>
              <a:off x="3162300" y="25527000"/>
              <a:ext cx="28453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𝑐𝑢</m:t>
                        </m:r>
                      </m:sub>
                    </m:sSub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&gt; 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𝐼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_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𝐾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𝑚𝑎𝑥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1.1 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𝑒𝑙𝑙𝑒𝑟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𝐼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_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𝐾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.3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𝐹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𝑡𝑎𝑣𝑙𝑒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.1.1</m:t>
                    </m:r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8" name="Tekstfelt 17">
              <a:extLst>
                <a:ext uri="{FF2B5EF4-FFF2-40B4-BE49-F238E27FC236}">
                  <a16:creationId xmlns:a16="http://schemas.microsoft.com/office/drawing/2014/main" id="{D3C98FDC-77EC-4750-8575-ED3497D980E3}"/>
                </a:ext>
              </a:extLst>
            </xdr:cNvPr>
            <xdr:cNvSpPr txBox="1"/>
          </xdr:nvSpPr>
          <xdr:spPr>
            <a:xfrm>
              <a:off x="3162300" y="25527000"/>
              <a:ext cx="28453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𝐼_</a:t>
              </a:r>
              <a:r>
                <a:rPr lang="da-D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𝑐𝑢</a:t>
              </a:r>
              <a:r>
                <a:rPr lang="da-DK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&gt; 𝐼_𝐾.𝑚𝑎𝑥.𝐴1.1 𝑒𝑙𝑙𝑒𝑟 𝐼_𝐾.3𝐹.𝑡𝑎𝑣𝑙𝑒.𝐴.1.1</a:t>
              </a:r>
              <a:endParaRPr lang="da-DK" sz="1100"/>
            </a:p>
          </xdr:txBody>
        </xdr:sp>
      </mc:Fallback>
    </mc:AlternateContent>
    <xdr:clientData/>
  </xdr:oneCellAnchor>
  <xdr:oneCellAnchor>
    <xdr:from>
      <xdr:col>3</xdr:col>
      <xdr:colOff>205740</xdr:colOff>
      <xdr:row>138</xdr:row>
      <xdr:rowOff>38100</xdr:rowOff>
    </xdr:from>
    <xdr:ext cx="282872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kstfelt 18">
              <a:extLst>
                <a:ext uri="{FF2B5EF4-FFF2-40B4-BE49-F238E27FC236}">
                  <a16:creationId xmlns:a16="http://schemas.microsoft.com/office/drawing/2014/main" id="{5C0EEB76-49B8-4241-B5EC-6E5323642170}"/>
                </a:ext>
              </a:extLst>
            </xdr:cNvPr>
            <xdr:cNvSpPr txBox="1"/>
          </xdr:nvSpPr>
          <xdr:spPr>
            <a:xfrm>
              <a:off x="3154680" y="25725120"/>
              <a:ext cx="282872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</m:t>
                        </m:r>
                      </m:e>
                      <m:sub>
                        <m:r>
                          <a:rPr lang="da-D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𝑐𝑠</m:t>
                        </m:r>
                      </m:sub>
                    </m:sSub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&gt; 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𝐼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_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𝐾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𝑚𝑎𝑥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1.1 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𝑒𝑙𝑙𝑒𝑟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𝐼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_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𝐾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.3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𝐹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𝑡𝑎𝑣𝑙𝑒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</m:t>
                    </m:r>
                    <m:r>
                      <a:rPr lang="da-D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.1.1</m:t>
                    </m:r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9" name="Tekstfelt 18">
              <a:extLst>
                <a:ext uri="{FF2B5EF4-FFF2-40B4-BE49-F238E27FC236}">
                  <a16:creationId xmlns:a16="http://schemas.microsoft.com/office/drawing/2014/main" id="{5C0EEB76-49B8-4241-B5EC-6E5323642170}"/>
                </a:ext>
              </a:extLst>
            </xdr:cNvPr>
            <xdr:cNvSpPr txBox="1"/>
          </xdr:nvSpPr>
          <xdr:spPr>
            <a:xfrm>
              <a:off x="3154680" y="25725120"/>
              <a:ext cx="282872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𝐼_</a:t>
              </a:r>
              <a:r>
                <a:rPr lang="da-D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𝑐𝑠</a:t>
              </a:r>
              <a:r>
                <a:rPr lang="da-DK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&gt; 𝐼_𝐾.𝑚𝑎𝑥.𝐴1.1 𝑒𝑙𝑙𝑒𝑟 𝐼_𝐾.3𝐹.𝑡𝑎𝑣𝑙𝑒.𝐴.1.1</a:t>
              </a:r>
              <a:endParaRPr lang="da-DK" sz="1100"/>
            </a:p>
          </xdr:txBody>
        </xdr:sp>
      </mc:Fallback>
    </mc:AlternateContent>
    <xdr:clientData/>
  </xdr:oneCellAnchor>
  <xdr:twoCellAnchor>
    <xdr:from>
      <xdr:col>7</xdr:col>
      <xdr:colOff>0</xdr:colOff>
      <xdr:row>149</xdr:row>
      <xdr:rowOff>22860</xdr:rowOff>
    </xdr:from>
    <xdr:to>
      <xdr:col>11</xdr:col>
      <xdr:colOff>15240</xdr:colOff>
      <xdr:row>154</xdr:row>
      <xdr:rowOff>15240</xdr:rowOff>
    </xdr:to>
    <xdr:sp macro="" textlink="">
      <xdr:nvSpPr>
        <xdr:cNvPr id="20" name="Tekstfelt 19">
          <a:extLst>
            <a:ext uri="{FF2B5EF4-FFF2-40B4-BE49-F238E27FC236}">
              <a16:creationId xmlns:a16="http://schemas.microsoft.com/office/drawing/2014/main" id="{B0FEF520-C093-4F09-B703-D19A858F7FC9}"/>
            </a:ext>
          </a:extLst>
        </xdr:cNvPr>
        <xdr:cNvSpPr txBox="1"/>
      </xdr:nvSpPr>
      <xdr:spPr>
        <a:xfrm>
          <a:off x="5852160" y="27721560"/>
          <a:ext cx="2636520" cy="9067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Hvis S_W2 bliver 4mm^2 så skal der rundes op til 6mm^2 forbi 6mm^2 er billigere at producere og eftersom</a:t>
          </a:r>
          <a:r>
            <a:rPr lang="da-DK" sz="1100" baseline="0"/>
            <a:t> vi skal gøre det så billigt som muligt så skal der rundes op</a:t>
          </a:r>
        </a:p>
        <a:p>
          <a:endParaRPr lang="da-DK" sz="1100"/>
        </a:p>
      </xdr:txBody>
    </xdr:sp>
    <xdr:clientData/>
  </xdr:twoCellAnchor>
  <xdr:twoCellAnchor editAs="oneCell">
    <xdr:from>
      <xdr:col>10</xdr:col>
      <xdr:colOff>350520</xdr:colOff>
      <xdr:row>157</xdr:row>
      <xdr:rowOff>121920</xdr:rowOff>
    </xdr:from>
    <xdr:to>
      <xdr:col>22</xdr:col>
      <xdr:colOff>206748</xdr:colOff>
      <xdr:row>187</xdr:row>
      <xdr:rowOff>178377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17417E83-28F3-479B-8452-284308BFB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6740" y="29283660"/>
          <a:ext cx="7171428" cy="5542857"/>
        </a:xfrm>
        <a:prstGeom prst="rect">
          <a:avLst/>
        </a:prstGeom>
      </xdr:spPr>
    </xdr:pic>
    <xdr:clientData/>
  </xdr:twoCellAnchor>
  <xdr:oneCellAnchor>
    <xdr:from>
      <xdr:col>6</xdr:col>
      <xdr:colOff>297180</xdr:colOff>
      <xdr:row>168</xdr:row>
      <xdr:rowOff>15240</xdr:rowOff>
    </xdr:from>
    <xdr:ext cx="65" cy="172227"/>
    <xdr:sp macro="" textlink="">
      <xdr:nvSpPr>
        <xdr:cNvPr id="22" name="Tekstfelt 21">
          <a:extLst>
            <a:ext uri="{FF2B5EF4-FFF2-40B4-BE49-F238E27FC236}">
              <a16:creationId xmlns:a16="http://schemas.microsoft.com/office/drawing/2014/main" id="{26DAC3C2-5CDD-44E7-9AC8-AB1AB502EEEA}"/>
            </a:ext>
          </a:extLst>
        </xdr:cNvPr>
        <xdr:cNvSpPr txBox="1"/>
      </xdr:nvSpPr>
      <xdr:spPr>
        <a:xfrm>
          <a:off x="4015740" y="3082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a-DK" sz="1100"/>
        </a:p>
      </xdr:txBody>
    </xdr:sp>
    <xdr:clientData/>
  </xdr:oneCellAnchor>
  <xdr:oneCellAnchor>
    <xdr:from>
      <xdr:col>7</xdr:col>
      <xdr:colOff>251460</xdr:colOff>
      <xdr:row>166</xdr:row>
      <xdr:rowOff>175260</xdr:rowOff>
    </xdr:from>
    <xdr:ext cx="2661754" cy="17222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kstfelt 1">
              <a:extLst>
                <a:ext uri="{FF2B5EF4-FFF2-40B4-BE49-F238E27FC236}">
                  <a16:creationId xmlns:a16="http://schemas.microsoft.com/office/drawing/2014/main" id="{2D675CC9-A6B7-412A-B5AD-8E8B4528D5C0}"/>
                </a:ext>
              </a:extLst>
            </xdr:cNvPr>
            <xdr:cNvSpPr txBox="1"/>
          </xdr:nvSpPr>
          <xdr:spPr>
            <a:xfrm>
              <a:off x="6096000" y="30982920"/>
              <a:ext cx="266175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𝑍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𝑊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2.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𝑃𝐸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𝑊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da-DK" sz="1100" b="0" i="1">
                        <a:latin typeface="Cambria Math" panose="02040503050406030204" pitchFamily="18" charset="0"/>
                      </a:rPr>
                      <m:t>∗</m:t>
                    </m:r>
                    <m:d>
                      <m:dPr>
                        <m:ctrlPr>
                          <a:rPr lang="da-DK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3∗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𝑊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da-DK" sz="1100" b="0" i="1">
                            <a:latin typeface="Cambria Math" panose="02040503050406030204" pitchFamily="18" charset="0"/>
                          </a:rPr>
                          <m:t>∗2∗</m:t>
                        </m:r>
                        <m:sSub>
                          <m:sSubPr>
                            <m:ctrlPr>
                              <a:rPr lang="da-DK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𝑊</m:t>
                            </m:r>
                            <m:r>
                              <a:rPr lang="da-DK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da-DK" sz="1100" b="0"/>
            </a:p>
          </xdr:txBody>
        </xdr:sp>
      </mc:Choice>
      <mc:Fallback>
        <xdr:sp macro="" textlink="">
          <xdr:nvSpPr>
            <xdr:cNvPr id="2" name="Tekstfelt 1">
              <a:extLst>
                <a:ext uri="{FF2B5EF4-FFF2-40B4-BE49-F238E27FC236}">
                  <a16:creationId xmlns:a16="http://schemas.microsoft.com/office/drawing/2014/main" id="{2D675CC9-A6B7-412A-B5AD-8E8B4528D5C0}"/>
                </a:ext>
              </a:extLst>
            </xdr:cNvPr>
            <xdr:cNvSpPr txBox="1"/>
          </xdr:nvSpPr>
          <xdr:spPr>
            <a:xfrm>
              <a:off x="6096000" y="30982920"/>
              <a:ext cx="266175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a-DK" sz="1100" b="0" i="0">
                  <a:latin typeface="Cambria Math" panose="02040503050406030204" pitchFamily="18" charset="0"/>
                </a:rPr>
                <a:t>𝑍_(𝐿.𝑊2.𝐹.𝑃𝐸)=𝐿_𝑊2∗(3∗𝑟_(𝐿.𝑊2)+𝑖∗2∗𝑥_(𝐿.𝑊2) )</a:t>
              </a:r>
              <a:endParaRPr lang="da-DK" sz="1100" b="0"/>
            </a:p>
          </xdr:txBody>
        </xdr:sp>
      </mc:Fallback>
    </mc:AlternateContent>
    <xdr:clientData/>
  </xdr:oneCellAnchor>
  <xdr:twoCellAnchor>
    <xdr:from>
      <xdr:col>5</xdr:col>
      <xdr:colOff>0</xdr:colOff>
      <xdr:row>170</xdr:row>
      <xdr:rowOff>0</xdr:rowOff>
    </xdr:from>
    <xdr:to>
      <xdr:col>9</xdr:col>
      <xdr:colOff>0</xdr:colOff>
      <xdr:row>177</xdr:row>
      <xdr:rowOff>175260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4" name="Tekstfelt 13">
              <a:extLst>
                <a:ext uri="{FF2B5EF4-FFF2-40B4-BE49-F238E27FC236}">
                  <a16:creationId xmlns:a16="http://schemas.microsoft.com/office/drawing/2014/main" id="{526EEE78-C569-4274-91F0-2E87624B3F79}"/>
                </a:ext>
              </a:extLst>
            </xdr:cNvPr>
            <xdr:cNvSpPr txBox="1"/>
          </xdr:nvSpPr>
          <xdr:spPr>
            <a:xfrm>
              <a:off x="4411980" y="31539180"/>
              <a:ext cx="2834640" cy="145542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𝑍</m:t>
                        </m:r>
                      </m:e>
                      <m:sub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𝐿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𝑊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2.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𝐹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𝑃𝐸</m:t>
                        </m:r>
                      </m:sub>
                    </m:sSub>
                    <m:r>
                      <a:rPr lang="da-DK" sz="1100" b="0" i="1">
                        <a:solidFill>
                          <a:schemeClr val="dk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𝐿</m:t>
                        </m:r>
                      </m:e>
                      <m:sub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𝑊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da-DK" sz="1100" b="0" i="1">
                        <a:solidFill>
                          <a:schemeClr val="dk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3∗</m:t>
                        </m:r>
                        <m:sSub>
                          <m:sSubPr>
                            <m:ctrlP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𝐿</m:t>
                            </m:r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.</m:t>
                            </m:r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𝑊</m:t>
                            </m:r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𝑖</m:t>
                        </m:r>
                        <m:r>
                          <a:rPr lang="da-DK" sz="1100" b="0" i="1">
                            <a:solidFill>
                              <a:schemeClr val="dk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∗2∗</m:t>
                        </m:r>
                        <m:sSub>
                          <m:sSubPr>
                            <m:ctrlP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b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𝐿</m:t>
                            </m:r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.</m:t>
                            </m:r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𝑊</m:t>
                            </m:r>
                            <m:r>
                              <a:rPr lang="da-DK" sz="1100" b="0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da-DK">
                <a:effectLst/>
              </a:endParaRPr>
            </a:p>
            <a:p>
              <a:r>
                <a:rPr lang="da-DK" sz="1100"/>
                <a:t>indtastest på lommeregner, her kommer facit ud med</a:t>
              </a:r>
              <a:r>
                <a:rPr lang="da-DK" sz="1100" baseline="0"/>
                <a:t> Ohm med vinkel for at få kompleks tal </a:t>
              </a:r>
            </a:p>
            <a:p>
              <a:r>
                <a:rPr lang="da-DK" sz="1100" baseline="0"/>
                <a:t>tages facit ned "bogtast"" fane1" "rect"</a:t>
              </a:r>
            </a:p>
            <a:p>
              <a:r>
                <a:rPr lang="da-DK" sz="1100" baseline="0"/>
                <a:t>og derved forekommer det komplekse tal</a:t>
              </a:r>
              <a:endParaRPr lang="da-DK" sz="1100"/>
            </a:p>
          </xdr:txBody>
        </xdr:sp>
      </mc:Choice>
      <mc:Fallback>
        <xdr:sp macro="" textlink="">
          <xdr:nvSpPr>
            <xdr:cNvPr id="14" name="Tekstfelt 13">
              <a:extLst>
                <a:ext uri="{FF2B5EF4-FFF2-40B4-BE49-F238E27FC236}">
                  <a16:creationId xmlns:a16="http://schemas.microsoft.com/office/drawing/2014/main" id="{526EEE78-C569-4274-91F0-2E87624B3F79}"/>
                </a:ext>
              </a:extLst>
            </xdr:cNvPr>
            <xdr:cNvSpPr txBox="1"/>
          </xdr:nvSpPr>
          <xdr:spPr>
            <a:xfrm>
              <a:off x="4411980" y="31539180"/>
              <a:ext cx="2834640" cy="145542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𝑍_(𝐿.𝑊2.𝐹.𝑃𝐸)=𝐿_𝑊2∗(3∗𝑟_(𝐿.𝑊2)+𝑖∗2∗𝑥_(𝐿.𝑊2) )</a:t>
              </a:r>
              <a:endParaRPr lang="da-DK">
                <a:effectLst/>
              </a:endParaRPr>
            </a:p>
            <a:p>
              <a:r>
                <a:rPr lang="da-DK" sz="1100"/>
                <a:t>indtastest på lommeregner, her kommer facit ud med</a:t>
              </a:r>
              <a:r>
                <a:rPr lang="da-DK" sz="1100" baseline="0"/>
                <a:t> Ohm med vinkel for at få kompleks tal </a:t>
              </a:r>
            </a:p>
            <a:p>
              <a:r>
                <a:rPr lang="da-DK" sz="1100" baseline="0"/>
                <a:t>tages facit ned "bogtast"" fane1" "rect"</a:t>
              </a:r>
            </a:p>
            <a:p>
              <a:r>
                <a:rPr lang="da-DK" sz="1100" baseline="0"/>
                <a:t>og derved forekommer det komplekse tal</a:t>
              </a:r>
              <a:endParaRPr lang="da-DK" sz="1100"/>
            </a:p>
          </xdr:txBody>
        </xdr:sp>
      </mc:Fallback>
    </mc:AlternateContent>
    <xdr:clientData/>
  </xdr:twoCellAnchor>
  <xdr:twoCellAnchor editAs="oneCell">
    <xdr:from>
      <xdr:col>2</xdr:col>
      <xdr:colOff>20875</xdr:colOff>
      <xdr:row>188</xdr:row>
      <xdr:rowOff>7620</xdr:rowOff>
    </xdr:from>
    <xdr:to>
      <xdr:col>9</xdr:col>
      <xdr:colOff>570714</xdr:colOff>
      <xdr:row>215</xdr:row>
      <xdr:rowOff>126927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8578937C-72B1-4605-AEEA-712195B5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7815" y="34838640"/>
          <a:ext cx="5609519" cy="50570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8965</xdr:rowOff>
    </xdr:from>
    <xdr:to>
      <xdr:col>37</xdr:col>
      <xdr:colOff>471483</xdr:colOff>
      <xdr:row>79</xdr:row>
      <xdr:rowOff>66924</xdr:rowOff>
    </xdr:to>
    <xdr:grpSp>
      <xdr:nvGrpSpPr>
        <xdr:cNvPr id="9" name="Gruppe 8">
          <a:extLst>
            <a:ext uri="{FF2B5EF4-FFF2-40B4-BE49-F238E27FC236}">
              <a16:creationId xmlns:a16="http://schemas.microsoft.com/office/drawing/2014/main" id="{EFDD8DC9-E6FC-4C87-9C97-27E32743EEF4}"/>
            </a:ext>
          </a:extLst>
        </xdr:cNvPr>
        <xdr:cNvGrpSpPr/>
      </xdr:nvGrpSpPr>
      <xdr:grpSpPr>
        <a:xfrm>
          <a:off x="0" y="663389"/>
          <a:ext cx="23026683" cy="13684311"/>
          <a:chOff x="0" y="143435"/>
          <a:chExt cx="23026683" cy="13684312"/>
        </a:xfrm>
      </xdr:grpSpPr>
      <xdr:grpSp>
        <xdr:nvGrpSpPr>
          <xdr:cNvPr id="7" name="Gruppe 6">
            <a:extLst>
              <a:ext uri="{FF2B5EF4-FFF2-40B4-BE49-F238E27FC236}">
                <a16:creationId xmlns:a16="http://schemas.microsoft.com/office/drawing/2014/main" id="{173BE9B5-E542-4429-9EA5-B6BFBA8568E9}"/>
              </a:ext>
            </a:extLst>
          </xdr:cNvPr>
          <xdr:cNvGrpSpPr/>
        </xdr:nvGrpSpPr>
        <xdr:grpSpPr>
          <a:xfrm>
            <a:off x="0" y="143435"/>
            <a:ext cx="23026683" cy="13684312"/>
            <a:chOff x="0" y="143435"/>
            <a:chExt cx="23026683" cy="13684312"/>
          </a:xfrm>
        </xdr:grpSpPr>
        <xdr:grpSp>
          <xdr:nvGrpSpPr>
            <xdr:cNvPr id="5" name="Gruppe 4">
              <a:extLst>
                <a:ext uri="{FF2B5EF4-FFF2-40B4-BE49-F238E27FC236}">
                  <a16:creationId xmlns:a16="http://schemas.microsoft.com/office/drawing/2014/main" id="{52349B45-88EC-4D14-8E72-85B6EB1E1BB9}"/>
                </a:ext>
              </a:extLst>
            </xdr:cNvPr>
            <xdr:cNvGrpSpPr/>
          </xdr:nvGrpSpPr>
          <xdr:grpSpPr>
            <a:xfrm>
              <a:off x="0" y="179296"/>
              <a:ext cx="11828571" cy="13648451"/>
              <a:chOff x="0" y="0"/>
              <a:chExt cx="11828571" cy="13648451"/>
            </a:xfrm>
          </xdr:grpSpPr>
          <xdr:pic>
            <xdr:nvPicPr>
              <xdr:cNvPr id="2" name="Billede 1">
                <a:extLst>
                  <a:ext uri="{FF2B5EF4-FFF2-40B4-BE49-F238E27FC236}">
                    <a16:creationId xmlns:a16="http://schemas.microsoft.com/office/drawing/2014/main" id="{433DADB1-A5AC-42DF-BFF2-53E2DDAB487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>
              <a:xfrm>
                <a:off x="0" y="0"/>
                <a:ext cx="11828571" cy="4586543"/>
              </a:xfrm>
              <a:prstGeom prst="rect">
                <a:avLst/>
              </a:prstGeom>
            </xdr:spPr>
          </xdr:pic>
          <xdr:pic>
            <xdr:nvPicPr>
              <xdr:cNvPr id="3" name="Billede 2">
                <a:extLst>
                  <a:ext uri="{FF2B5EF4-FFF2-40B4-BE49-F238E27FC236}">
                    <a16:creationId xmlns:a16="http://schemas.microsoft.com/office/drawing/2014/main" id="{300F1B70-0183-421F-9246-75D8CD01F7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/>
              <a:stretch>
                <a:fillRect/>
              </a:stretch>
            </xdr:blipFill>
            <xdr:spPr>
              <a:xfrm>
                <a:off x="0" y="4648607"/>
                <a:ext cx="11819047" cy="6465898"/>
              </a:xfrm>
              <a:prstGeom prst="rect">
                <a:avLst/>
              </a:prstGeom>
            </xdr:spPr>
          </xdr:pic>
          <xdr:pic>
            <xdr:nvPicPr>
              <xdr:cNvPr id="4" name="Billede 3">
                <a:extLst>
                  <a:ext uri="{FF2B5EF4-FFF2-40B4-BE49-F238E27FC236}">
                    <a16:creationId xmlns:a16="http://schemas.microsoft.com/office/drawing/2014/main" id="{71DAC904-7006-423C-95A5-F29E3DD413F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/>
              <a:stretch>
                <a:fillRect/>
              </a:stretch>
            </xdr:blipFill>
            <xdr:spPr>
              <a:xfrm>
                <a:off x="0" y="11134165"/>
                <a:ext cx="11824447" cy="2514286"/>
              </a:xfrm>
              <a:prstGeom prst="rect">
                <a:avLst/>
              </a:prstGeom>
            </xdr:spPr>
          </xdr:pic>
        </xdr:grpSp>
        <xdr:pic>
          <xdr:nvPicPr>
            <xdr:cNvPr id="6" name="Billede 5">
              <a:extLst>
                <a:ext uri="{FF2B5EF4-FFF2-40B4-BE49-F238E27FC236}">
                  <a16:creationId xmlns:a16="http://schemas.microsoft.com/office/drawing/2014/main" id="{A459EE27-42CF-4F1C-8D7A-B5041B6152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824447" y="143435"/>
              <a:ext cx="11202236" cy="6569447"/>
            </a:xfrm>
            <a:prstGeom prst="rect">
              <a:avLst/>
            </a:prstGeom>
          </xdr:spPr>
        </xdr:pic>
      </xdr:grpSp>
      <xdr:pic>
        <xdr:nvPicPr>
          <xdr:cNvPr id="8" name="Billede 7">
            <a:extLst>
              <a:ext uri="{FF2B5EF4-FFF2-40B4-BE49-F238E27FC236}">
                <a16:creationId xmlns:a16="http://schemas.microsoft.com/office/drawing/2014/main" id="{FC15F389-02D9-41F6-A66F-EB85B9F99D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1815483" y="6678705"/>
            <a:ext cx="11161905" cy="710476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0</xdr:colOff>
      <xdr:row>83</xdr:row>
      <xdr:rowOff>0</xdr:rowOff>
    </xdr:from>
    <xdr:to>
      <xdr:col>19</xdr:col>
      <xdr:colOff>112914</xdr:colOff>
      <xdr:row>110</xdr:row>
      <xdr:rowOff>6678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1E2AB0A1-82DD-48B8-9FB1-19D0F0BF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14881412"/>
          <a:ext cx="11085714" cy="4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18</xdr:col>
      <xdr:colOff>274895</xdr:colOff>
      <xdr:row>144</xdr:row>
      <xdr:rowOff>143328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FAC24C0C-0348-46B0-8932-8ECC699B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20851906"/>
          <a:ext cx="10638095" cy="53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9</xdr:row>
      <xdr:rowOff>22860</xdr:rowOff>
    </xdr:from>
    <xdr:to>
      <xdr:col>14</xdr:col>
      <xdr:colOff>166626</xdr:colOff>
      <xdr:row>17</xdr:row>
      <xdr:rowOff>178868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137C157-565F-4289-AEC5-5F5958DF9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1668780"/>
          <a:ext cx="8114286" cy="16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56381</xdr:colOff>
      <xdr:row>33</xdr:row>
      <xdr:rowOff>119269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7FF3396-2F2D-4551-8FC8-44C14318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6152381" cy="5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586740</xdr:colOff>
      <xdr:row>33</xdr:row>
      <xdr:rowOff>83820</xdr:rowOff>
    </xdr:from>
    <xdr:to>
      <xdr:col>11</xdr:col>
      <xdr:colOff>62092</xdr:colOff>
      <xdr:row>65</xdr:row>
      <xdr:rowOff>22136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459A15C7-AF27-4B7C-A410-01F8BC3A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" y="6118860"/>
          <a:ext cx="6180952" cy="5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65</xdr:row>
      <xdr:rowOff>129540</xdr:rowOff>
    </xdr:from>
    <xdr:to>
      <xdr:col>11</xdr:col>
      <xdr:colOff>58285</xdr:colOff>
      <xdr:row>101</xdr:row>
      <xdr:rowOff>136336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0D94A120-6F42-4CD8-8290-572E5AE8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1980" y="12016740"/>
          <a:ext cx="6161905" cy="65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579120</xdr:colOff>
      <xdr:row>0</xdr:row>
      <xdr:rowOff>152400</xdr:rowOff>
    </xdr:from>
    <xdr:to>
      <xdr:col>22</xdr:col>
      <xdr:colOff>568563</xdr:colOff>
      <xdr:row>32</xdr:row>
      <xdr:rowOff>76355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8DB1C68-F601-44C3-8F53-9495586D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84720" y="152400"/>
          <a:ext cx="6695043" cy="577611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1" displayName="Tabel1" ref="C4:C29" totalsRowShown="0" dataDxfId="1">
  <autoFilter ref="C4:C29"/>
  <tableColumns count="1">
    <tableColumn id="1" name="Indstilling af relæ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../../../../../../Desktop/Dimensioneringsmappe%20CK-2016/Kabeldata%20LSP-kabler%20CK-2016.pdf" TargetMode="External"/><Relationship Id="rId1" Type="http://schemas.openxmlformats.org/officeDocument/2006/relationships/hyperlink" Target="../../../../../Jens/Downloads/Reaktans%20for%20seperatf&#248;rt%20PE-leder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Dimensioneringsmappe%20CK-2016\LSP-kabler%20CK-2016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Dimensioneringsmappe%20CK-2016\ABB%20DIN%20SystemProM_201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3:M172"/>
  <sheetViews>
    <sheetView tabSelected="1" topLeftCell="A186" workbookViewId="0">
      <selection activeCell="K197" sqref="K197"/>
    </sheetView>
  </sheetViews>
  <sheetFormatPr defaultRowHeight="14.4" x14ac:dyDescent="0.3"/>
  <cols>
    <col min="2" max="2" width="23" customWidth="1"/>
    <col min="3" max="3" width="11.88671875" customWidth="1"/>
    <col min="4" max="4" width="10.44140625" bestFit="1" customWidth="1"/>
    <col min="5" max="5" width="10.109375" customWidth="1"/>
    <col min="6" max="6" width="12" bestFit="1" customWidth="1"/>
    <col min="9" max="9" width="11.5546875" customWidth="1"/>
  </cols>
  <sheetData>
    <row r="3" spans="2:13" ht="18" x14ac:dyDescent="0.35">
      <c r="B3" s="14" t="s">
        <v>0</v>
      </c>
      <c r="C3" s="15"/>
      <c r="D3" s="15"/>
      <c r="E3" s="15"/>
      <c r="F3" s="15"/>
      <c r="L3">
        <f>ACOS(F5)</f>
        <v>1.266103672779499</v>
      </c>
      <c r="M3" s="3" t="s">
        <v>5</v>
      </c>
    </row>
    <row r="4" spans="2:13" x14ac:dyDescent="0.3">
      <c r="L4">
        <f>ACOS(F6)</f>
        <v>1.0471975511965976</v>
      </c>
      <c r="M4" s="3" t="s">
        <v>4</v>
      </c>
    </row>
    <row r="5" spans="2:13" x14ac:dyDescent="0.3">
      <c r="B5" s="5" t="s">
        <v>1</v>
      </c>
      <c r="C5">
        <v>16</v>
      </c>
      <c r="D5" t="s">
        <v>2</v>
      </c>
      <c r="E5" s="2" t="s">
        <v>5</v>
      </c>
      <c r="F5">
        <v>0.3</v>
      </c>
      <c r="H5" s="2" t="s">
        <v>8</v>
      </c>
      <c r="I5">
        <f>(L3*180)/PI()</f>
        <v>72.542396876277905</v>
      </c>
      <c r="J5" s="2" t="s">
        <v>7</v>
      </c>
      <c r="L5">
        <f>ACOS(C17)</f>
        <v>0.79539883018414348</v>
      </c>
      <c r="M5" s="4" t="s">
        <v>23</v>
      </c>
    </row>
    <row r="6" spans="2:13" x14ac:dyDescent="0.3">
      <c r="B6" s="5" t="s">
        <v>3</v>
      </c>
      <c r="C6">
        <v>8</v>
      </c>
      <c r="D6" t="s">
        <v>2</v>
      </c>
      <c r="E6" s="2" t="s">
        <v>4</v>
      </c>
      <c r="F6">
        <v>0.5</v>
      </c>
      <c r="H6" s="2" t="s">
        <v>9</v>
      </c>
      <c r="I6">
        <f>(L4*180)/PI()</f>
        <v>59.999999999999993</v>
      </c>
      <c r="J6" s="2" t="s">
        <v>7</v>
      </c>
      <c r="L6">
        <f>ACOS(C18)</f>
        <v>0.79539883018414348</v>
      </c>
      <c r="M6" s="4" t="s">
        <v>24</v>
      </c>
    </row>
    <row r="7" spans="2:13" x14ac:dyDescent="0.3">
      <c r="B7" s="5" t="s">
        <v>122</v>
      </c>
      <c r="C7">
        <v>400</v>
      </c>
      <c r="D7" t="s">
        <v>6</v>
      </c>
    </row>
    <row r="9" spans="2:13" ht="18" x14ac:dyDescent="0.35">
      <c r="B9" s="14" t="s">
        <v>10</v>
      </c>
      <c r="C9" s="15"/>
      <c r="D9" s="15"/>
      <c r="E9" s="15"/>
      <c r="F9" s="15"/>
    </row>
    <row r="11" spans="2:13" x14ac:dyDescent="0.3">
      <c r="B11" t="s">
        <v>11</v>
      </c>
      <c r="C11">
        <f>C7/(SQRT(3)*C5)</f>
        <v>14.433756729740645</v>
      </c>
      <c r="D11" t="s">
        <v>13</v>
      </c>
    </row>
    <row r="12" spans="2:13" x14ac:dyDescent="0.3">
      <c r="B12" t="s">
        <v>12</v>
      </c>
      <c r="C12">
        <f>C7/(SQRT(3)*C6)</f>
        <v>28.867513459481291</v>
      </c>
      <c r="D12" t="s">
        <v>13</v>
      </c>
    </row>
    <row r="15" spans="2:13" ht="28.2" customHeight="1" x14ac:dyDescent="0.35">
      <c r="B15" s="14" t="s">
        <v>14</v>
      </c>
      <c r="C15" s="15"/>
      <c r="D15" s="15"/>
      <c r="E15" s="15"/>
      <c r="F15" s="15"/>
    </row>
    <row r="17" spans="2:12" x14ac:dyDescent="0.3">
      <c r="B17" s="5" t="s">
        <v>15</v>
      </c>
      <c r="C17">
        <v>0.7</v>
      </c>
      <c r="E17" t="s">
        <v>17</v>
      </c>
      <c r="F17" s="6">
        <f>(L5*180)/PI()</f>
        <v>45.572995999194291</v>
      </c>
      <c r="G17" s="2" t="s">
        <v>7</v>
      </c>
    </row>
    <row r="18" spans="2:12" x14ac:dyDescent="0.3">
      <c r="B18" s="5" t="s">
        <v>16</v>
      </c>
      <c r="C18">
        <v>0.7</v>
      </c>
      <c r="E18" t="s">
        <v>18</v>
      </c>
      <c r="F18" s="6">
        <f>(L6*180)/PI()</f>
        <v>45.572995999194291</v>
      </c>
      <c r="G18" s="2" t="s">
        <v>7</v>
      </c>
    </row>
    <row r="19" spans="2:12" x14ac:dyDescent="0.3">
      <c r="B19" s="11" t="s">
        <v>29</v>
      </c>
      <c r="C19">
        <v>0.8</v>
      </c>
      <c r="E19" t="s">
        <v>28</v>
      </c>
      <c r="F19" s="6">
        <f>(C19*180)/PI()</f>
        <v>45.836623610465857</v>
      </c>
      <c r="G19" s="2" t="s">
        <v>7</v>
      </c>
    </row>
    <row r="20" spans="2:12" x14ac:dyDescent="0.3">
      <c r="B20" s="5" t="s">
        <v>20</v>
      </c>
      <c r="C20">
        <v>24</v>
      </c>
      <c r="D20" t="s">
        <v>21</v>
      </c>
    </row>
    <row r="21" spans="2:12" x14ac:dyDescent="0.3">
      <c r="B21" s="5" t="s">
        <v>22</v>
      </c>
      <c r="C21">
        <v>42</v>
      </c>
      <c r="D21" t="s">
        <v>21</v>
      </c>
      <c r="L21" t="str">
        <f>COMPLEX(C20*C17,C20*(SIN(ACOS(C17))),"j")</f>
        <v>16,8+17,1394282285028j</v>
      </c>
    </row>
    <row r="22" spans="2:12" x14ac:dyDescent="0.3">
      <c r="B22" s="5" t="s">
        <v>27</v>
      </c>
      <c r="C22">
        <v>200</v>
      </c>
      <c r="D22" t="s">
        <v>21</v>
      </c>
      <c r="L22" t="str">
        <f>COMPLEX(C21*C18,C21*(SIN(ACOS(C18))),"j")</f>
        <v>29,4+29,99399939988j</v>
      </c>
    </row>
    <row r="23" spans="2:12" x14ac:dyDescent="0.3">
      <c r="B23" s="5"/>
      <c r="L23" t="str">
        <f>COMPLEX(C22*C19,C22*(SIN(ACOS(C19))),"j")</f>
        <v>160+120j</v>
      </c>
    </row>
    <row r="24" spans="2:12" x14ac:dyDescent="0.3">
      <c r="B24" s="5" t="s">
        <v>19</v>
      </c>
      <c r="C24" s="5" t="str">
        <f>ROUND(IMABS(L21),2)&amp;"&lt;"&amp;ROUND(DEGREES(IMARGUMENT(L21)),2)</f>
        <v>24&lt;45,57</v>
      </c>
      <c r="D24" s="2" t="s">
        <v>7</v>
      </c>
      <c r="L24" t="str">
        <f>IMSUM(L21,L22,L23)</f>
        <v>206,2+167,133427628383j</v>
      </c>
    </row>
    <row r="25" spans="2:12" x14ac:dyDescent="0.3">
      <c r="B25" s="5" t="s">
        <v>25</v>
      </c>
      <c r="C25" s="5" t="str">
        <f>ROUND(IMABS(L22),2)&amp;"&lt;"&amp;ROUND(DEGREES(IMARGUMENT(L22)),2)</f>
        <v>42&lt;45,57</v>
      </c>
      <c r="D25" s="2" t="s">
        <v>7</v>
      </c>
    </row>
    <row r="26" spans="2:12" x14ac:dyDescent="0.3">
      <c r="B26" s="5" t="s">
        <v>26</v>
      </c>
      <c r="C26" s="5" t="str">
        <f>ROUND(IMABS(L23),2)&amp;"&lt;"&amp;ROUND(DEGREES(IMARGUMENT(L23)),2)</f>
        <v>200&lt;36,87</v>
      </c>
      <c r="D26" s="2" t="s">
        <v>7</v>
      </c>
    </row>
    <row r="27" spans="2:12" x14ac:dyDescent="0.3">
      <c r="B27" s="5"/>
    </row>
    <row r="28" spans="2:12" x14ac:dyDescent="0.3">
      <c r="B28" s="11" t="s">
        <v>30</v>
      </c>
      <c r="C28" t="str">
        <f>ROUND(IMABS(L24),2)&amp;"&lt;"&amp;ROUND(DEGREES(IMARGUMENT(L24)),2)</f>
        <v>265,43&lt;39,03</v>
      </c>
      <c r="D28" s="2" t="s">
        <v>7</v>
      </c>
      <c r="F28" s="5" t="str">
        <f>ROUND(IMABS(L24),2)&amp;""</f>
        <v>265,43</v>
      </c>
      <c r="G28" t="s">
        <v>21</v>
      </c>
    </row>
    <row r="31" spans="2:12" ht="18" x14ac:dyDescent="0.35">
      <c r="B31" s="14" t="s">
        <v>31</v>
      </c>
      <c r="C31" s="14"/>
      <c r="D31" s="14"/>
      <c r="E31" s="14"/>
      <c r="F31" s="14"/>
    </row>
    <row r="33" spans="2:8" x14ac:dyDescent="0.3">
      <c r="B33" t="s">
        <v>32</v>
      </c>
      <c r="C33" s="13" t="s">
        <v>40</v>
      </c>
      <c r="D33" s="13"/>
      <c r="E33" s="13"/>
      <c r="F33" s="13"/>
    </row>
    <row r="35" spans="2:8" x14ac:dyDescent="0.3">
      <c r="B35" s="5" t="s">
        <v>104</v>
      </c>
      <c r="C35" s="16" t="s">
        <v>33</v>
      </c>
      <c r="D35" s="16"/>
      <c r="E35" s="7" t="s">
        <v>36</v>
      </c>
      <c r="F35" t="s">
        <v>34</v>
      </c>
    </row>
    <row r="37" spans="2:8" x14ac:dyDescent="0.3">
      <c r="B37" s="5" t="s">
        <v>105</v>
      </c>
      <c r="C37" t="s">
        <v>35</v>
      </c>
      <c r="E37" s="7" t="s">
        <v>36</v>
      </c>
      <c r="F37" t="s">
        <v>37</v>
      </c>
      <c r="G37" s="7" t="s">
        <v>36</v>
      </c>
      <c r="H37" t="s">
        <v>38</v>
      </c>
    </row>
    <row r="39" spans="2:8" x14ac:dyDescent="0.3">
      <c r="B39" t="s">
        <v>32</v>
      </c>
      <c r="C39" s="13" t="s">
        <v>39</v>
      </c>
      <c r="D39" s="13"/>
      <c r="E39" s="13"/>
      <c r="F39" s="13"/>
    </row>
    <row r="41" spans="2:8" x14ac:dyDescent="0.3">
      <c r="B41" t="s">
        <v>41</v>
      </c>
      <c r="D41" t="s">
        <v>45</v>
      </c>
      <c r="E41">
        <v>320</v>
      </c>
      <c r="F41" t="s">
        <v>21</v>
      </c>
    </row>
    <row r="43" spans="2:8" x14ac:dyDescent="0.3">
      <c r="B43" t="s">
        <v>43</v>
      </c>
      <c r="C43" t="s">
        <v>44</v>
      </c>
    </row>
    <row r="45" spans="2:8" x14ac:dyDescent="0.3">
      <c r="B45" t="s">
        <v>46</v>
      </c>
    </row>
    <row r="47" spans="2:8" x14ac:dyDescent="0.3">
      <c r="B47" s="5" t="s">
        <v>47</v>
      </c>
      <c r="C47" s="8">
        <v>3</v>
      </c>
      <c r="D47" t="s">
        <v>48</v>
      </c>
    </row>
    <row r="48" spans="2:8" x14ac:dyDescent="0.3">
      <c r="B48" s="8" t="s">
        <v>49</v>
      </c>
      <c r="C48" t="s">
        <v>51</v>
      </c>
    </row>
    <row r="51" spans="2:6" x14ac:dyDescent="0.3">
      <c r="B51" t="s">
        <v>52</v>
      </c>
      <c r="C51">
        <f>F28/E41</f>
        <v>0.82946874999999998</v>
      </c>
      <c r="D51" s="7" t="s">
        <v>36</v>
      </c>
      <c r="E51">
        <v>0.84</v>
      </c>
    </row>
    <row r="52" spans="2:6" x14ac:dyDescent="0.3">
      <c r="B52" t="s">
        <v>53</v>
      </c>
      <c r="C52">
        <f>E51*E41</f>
        <v>268.8</v>
      </c>
    </row>
    <row r="55" spans="2:6" x14ac:dyDescent="0.3">
      <c r="B55" t="s">
        <v>50</v>
      </c>
      <c r="C55" t="s">
        <v>110</v>
      </c>
    </row>
    <row r="57" spans="2:6" x14ac:dyDescent="0.3">
      <c r="C57" t="s">
        <v>54</v>
      </c>
    </row>
    <row r="59" spans="2:6" ht="18" x14ac:dyDescent="0.35">
      <c r="B59" s="14" t="s">
        <v>55</v>
      </c>
      <c r="C59" s="14"/>
      <c r="D59" s="14"/>
      <c r="E59" s="14"/>
      <c r="F59" s="14"/>
    </row>
    <row r="61" spans="2:6" x14ac:dyDescent="0.3">
      <c r="B61" t="s">
        <v>32</v>
      </c>
      <c r="C61" s="20" t="s">
        <v>56</v>
      </c>
      <c r="D61" s="20"/>
    </row>
    <row r="63" spans="2:6" x14ac:dyDescent="0.3">
      <c r="C63" t="s">
        <v>57</v>
      </c>
    </row>
    <row r="64" spans="2:6" x14ac:dyDescent="0.3">
      <c r="C64" t="s">
        <v>58</v>
      </c>
    </row>
    <row r="66" spans="2:7" x14ac:dyDescent="0.3">
      <c r="B66" t="s">
        <v>59</v>
      </c>
      <c r="C66">
        <f>C52</f>
        <v>268.8</v>
      </c>
      <c r="D66" t="s">
        <v>21</v>
      </c>
      <c r="E66" t="s">
        <v>61</v>
      </c>
      <c r="F66">
        <v>70</v>
      </c>
      <c r="G66" s="2" t="s">
        <v>62</v>
      </c>
    </row>
    <row r="67" spans="2:7" x14ac:dyDescent="0.3">
      <c r="B67" t="s">
        <v>60</v>
      </c>
      <c r="C67">
        <f>SQRT((F66-F67)/(F66-F67))</f>
        <v>1</v>
      </c>
      <c r="E67" t="s">
        <v>63</v>
      </c>
      <c r="F67">
        <v>30</v>
      </c>
      <c r="G67" s="2" t="s">
        <v>62</v>
      </c>
    </row>
    <row r="69" spans="2:7" x14ac:dyDescent="0.3">
      <c r="B69" t="s">
        <v>64</v>
      </c>
      <c r="C69">
        <f>C66/C67</f>
        <v>268.8</v>
      </c>
      <c r="D69" t="s">
        <v>21</v>
      </c>
    </row>
    <row r="71" spans="2:7" x14ac:dyDescent="0.3">
      <c r="B71" t="s">
        <v>70</v>
      </c>
      <c r="C71" t="s">
        <v>65</v>
      </c>
    </row>
    <row r="73" spans="2:7" x14ac:dyDescent="0.3">
      <c r="C73" t="s">
        <v>69</v>
      </c>
    </row>
    <row r="74" spans="2:7" x14ac:dyDescent="0.3">
      <c r="B74" s="5" t="s">
        <v>68</v>
      </c>
      <c r="C74">
        <v>120</v>
      </c>
      <c r="D74" t="s">
        <v>67</v>
      </c>
      <c r="E74" t="s">
        <v>66</v>
      </c>
    </row>
    <row r="77" spans="2:7" ht="18" x14ac:dyDescent="0.35">
      <c r="B77" s="14" t="s">
        <v>71</v>
      </c>
      <c r="C77" s="14"/>
      <c r="D77" s="14"/>
      <c r="E77" s="14"/>
      <c r="F77" s="14"/>
    </row>
    <row r="79" spans="2:7" x14ac:dyDescent="0.3">
      <c r="B79" t="s">
        <v>32</v>
      </c>
      <c r="C79" s="19" t="s">
        <v>72</v>
      </c>
      <c r="D79" s="19"/>
    </row>
    <row r="81" spans="2:11" x14ac:dyDescent="0.3">
      <c r="B81" t="s">
        <v>73</v>
      </c>
      <c r="D81" s="1" t="s">
        <v>74</v>
      </c>
      <c r="E81" t="s">
        <v>75</v>
      </c>
    </row>
    <row r="84" spans="2:11" ht="18" x14ac:dyDescent="0.35">
      <c r="B84" s="14" t="s">
        <v>76</v>
      </c>
      <c r="C84" s="14"/>
      <c r="D84" s="14"/>
      <c r="E84" s="14"/>
      <c r="F84" s="14"/>
    </row>
    <row r="86" spans="2:11" x14ac:dyDescent="0.3">
      <c r="B86" t="s">
        <v>32</v>
      </c>
      <c r="C86" s="18" t="s">
        <v>86</v>
      </c>
      <c r="D86" s="18"/>
    </row>
    <row r="88" spans="2:11" x14ac:dyDescent="0.3">
      <c r="C88" t="s">
        <v>78</v>
      </c>
      <c r="F88" t="s">
        <v>81</v>
      </c>
      <c r="I88" t="s">
        <v>83</v>
      </c>
    </row>
    <row r="89" spans="2:11" x14ac:dyDescent="0.3">
      <c r="B89" t="s">
        <v>84</v>
      </c>
      <c r="C89" t="s">
        <v>77</v>
      </c>
      <c r="D89">
        <v>8.2000000000000003E-2</v>
      </c>
      <c r="E89" t="s">
        <v>80</v>
      </c>
      <c r="F89" t="s">
        <v>79</v>
      </c>
      <c r="G89">
        <v>0.16300000000000001</v>
      </c>
      <c r="H89" t="s">
        <v>80</v>
      </c>
      <c r="I89" t="s">
        <v>82</v>
      </c>
      <c r="J89">
        <v>0.12</v>
      </c>
      <c r="K89" s="2" t="s">
        <v>80</v>
      </c>
    </row>
    <row r="91" spans="2:11" x14ac:dyDescent="0.3">
      <c r="C91" t="s">
        <v>92</v>
      </c>
      <c r="F91" t="s">
        <v>91</v>
      </c>
    </row>
    <row r="92" spans="2:11" x14ac:dyDescent="0.3">
      <c r="B92" t="s">
        <v>88</v>
      </c>
      <c r="C92" t="s">
        <v>90</v>
      </c>
      <c r="D92">
        <v>0.13600000000000001</v>
      </c>
      <c r="E92" t="s">
        <v>80</v>
      </c>
      <c r="F92" t="s">
        <v>89</v>
      </c>
      <c r="G92">
        <v>0.2732</v>
      </c>
      <c r="H92" s="2" t="s">
        <v>80</v>
      </c>
      <c r="I92" s="2" t="s">
        <v>97</v>
      </c>
      <c r="J92">
        <v>1.5</v>
      </c>
    </row>
    <row r="95" spans="2:11" x14ac:dyDescent="0.3">
      <c r="B95" t="s">
        <v>94</v>
      </c>
      <c r="C95">
        <v>50</v>
      </c>
      <c r="D95" t="s">
        <v>95</v>
      </c>
    </row>
    <row r="97" spans="2:7" x14ac:dyDescent="0.3">
      <c r="C97" s="9" t="str">
        <f>COMPLEX(C95*IMREAL(COMPLEX(G89,D89)),C95*IMAGINARY(COMPLEX(G89,D89)))</f>
        <v>8,15+4,1i</v>
      </c>
      <c r="D97" t="s">
        <v>13</v>
      </c>
      <c r="E97">
        <v>8.15</v>
      </c>
    </row>
    <row r="98" spans="2:7" x14ac:dyDescent="0.3">
      <c r="B98" t="s">
        <v>93</v>
      </c>
      <c r="C98">
        <f>ROUND(IMABS(C97),2)</f>
        <v>9.1199999999999992</v>
      </c>
      <c r="D98" t="s">
        <v>13</v>
      </c>
    </row>
    <row r="100" spans="2:7" x14ac:dyDescent="0.3">
      <c r="B100" t="s">
        <v>96</v>
      </c>
      <c r="C100" s="9" t="str">
        <f>COMPLEX(C95*IMREAL(1.5*G89+G92),IMAGINARY(J89+D92))</f>
        <v>25,885</v>
      </c>
    </row>
    <row r="103" spans="2:7" x14ac:dyDescent="0.3">
      <c r="B103" t="s">
        <v>98</v>
      </c>
      <c r="C103">
        <f>C7/(SQRT(3)*(C11+E97))</f>
        <v>10.225938511448996</v>
      </c>
      <c r="D103" t="s">
        <v>2</v>
      </c>
    </row>
    <row r="105" spans="2:7" x14ac:dyDescent="0.3">
      <c r="B105" t="s">
        <v>99</v>
      </c>
      <c r="C105">
        <f>C103*(SQRT(3)/2)</f>
        <v>8.8559225284524583</v>
      </c>
      <c r="D105" t="s">
        <v>2</v>
      </c>
    </row>
    <row r="107" spans="2:7" x14ac:dyDescent="0.3">
      <c r="B107" t="s">
        <v>100</v>
      </c>
      <c r="C107">
        <f>C7/SQRT(3)*(C12+C100)</f>
        <v>12644.551353856054</v>
      </c>
      <c r="D107">
        <f>3.82</f>
        <v>3.82</v>
      </c>
    </row>
    <row r="111" spans="2:7" x14ac:dyDescent="0.3">
      <c r="B111" s="15" t="s">
        <v>101</v>
      </c>
      <c r="C111" s="15"/>
      <c r="D111" s="15"/>
      <c r="E111" s="15"/>
      <c r="F111" s="15"/>
      <c r="G111" s="15"/>
    </row>
    <row r="113" spans="2:8" x14ac:dyDescent="0.3">
      <c r="B113" t="s">
        <v>102</v>
      </c>
      <c r="C113">
        <v>0.8</v>
      </c>
    </row>
    <row r="114" spans="2:8" x14ac:dyDescent="0.3">
      <c r="B114" t="s">
        <v>100</v>
      </c>
      <c r="C114">
        <f>D107</f>
        <v>3.82</v>
      </c>
    </row>
    <row r="116" spans="2:8" x14ac:dyDescent="0.3">
      <c r="B116" t="s">
        <v>103</v>
      </c>
      <c r="C116">
        <f>C113*C114</f>
        <v>3.056</v>
      </c>
    </row>
    <row r="118" spans="2:8" x14ac:dyDescent="0.3">
      <c r="B118" t="s">
        <v>106</v>
      </c>
      <c r="C118" t="s">
        <v>109</v>
      </c>
      <c r="D118" t="s">
        <v>107</v>
      </c>
    </row>
    <row r="119" spans="2:8" x14ac:dyDescent="0.3">
      <c r="C119">
        <v>9</v>
      </c>
      <c r="D119">
        <f>E41</f>
        <v>320</v>
      </c>
    </row>
    <row r="120" spans="2:8" x14ac:dyDescent="0.3">
      <c r="B120" t="s">
        <v>108</v>
      </c>
      <c r="C120">
        <f>(C119*D119)/10^3</f>
        <v>2.88</v>
      </c>
      <c r="D120" t="s">
        <v>2</v>
      </c>
      <c r="E120" t="b">
        <f>C120&lt;C116</f>
        <v>1</v>
      </c>
    </row>
    <row r="123" spans="2:8" x14ac:dyDescent="0.3">
      <c r="B123" s="15" t="s">
        <v>111</v>
      </c>
      <c r="C123" s="15"/>
      <c r="D123" s="15"/>
      <c r="E123" s="15"/>
      <c r="F123" s="15"/>
      <c r="G123" s="15"/>
    </row>
    <row r="125" spans="2:8" x14ac:dyDescent="0.3">
      <c r="B125" t="s">
        <v>112</v>
      </c>
      <c r="C125" s="17" t="s">
        <v>113</v>
      </c>
      <c r="D125" s="17"/>
      <c r="E125" s="17"/>
    </row>
    <row r="127" spans="2:8" x14ac:dyDescent="0.3">
      <c r="B127" s="5" t="s">
        <v>20</v>
      </c>
      <c r="C127">
        <f>C20</f>
        <v>24</v>
      </c>
      <c r="D127" t="s">
        <v>21</v>
      </c>
      <c r="E127" s="16" t="s">
        <v>114</v>
      </c>
      <c r="F127" s="16"/>
      <c r="G127" s="5" t="s">
        <v>115</v>
      </c>
      <c r="H127" t="s">
        <v>116</v>
      </c>
    </row>
    <row r="129" spans="2:7" x14ac:dyDescent="0.3">
      <c r="B129" t="s">
        <v>117</v>
      </c>
      <c r="C129">
        <v>10</v>
      </c>
      <c r="D129" t="s">
        <v>2</v>
      </c>
    </row>
    <row r="130" spans="2:7" x14ac:dyDescent="0.3">
      <c r="B130" t="s">
        <v>118</v>
      </c>
      <c r="C130">
        <v>15</v>
      </c>
      <c r="D130" t="s">
        <v>2</v>
      </c>
    </row>
    <row r="131" spans="2:7" x14ac:dyDescent="0.3">
      <c r="B131" t="s">
        <v>119</v>
      </c>
      <c r="C131">
        <v>11.2</v>
      </c>
      <c r="D131" t="s">
        <v>2</v>
      </c>
    </row>
    <row r="132" spans="2:7" x14ac:dyDescent="0.3">
      <c r="B132" s="21" t="s">
        <v>120</v>
      </c>
      <c r="C132">
        <f>C103</f>
        <v>10.225938511448996</v>
      </c>
      <c r="D132" t="s">
        <v>2</v>
      </c>
    </row>
    <row r="133" spans="2:7" x14ac:dyDescent="0.3">
      <c r="B133" s="21"/>
    </row>
    <row r="135" spans="2:7" x14ac:dyDescent="0.3">
      <c r="B135" t="s">
        <v>121</v>
      </c>
    </row>
    <row r="137" spans="2:7" x14ac:dyDescent="0.3">
      <c r="B137" t="s">
        <v>117</v>
      </c>
      <c r="C137" t="b">
        <f>C129&gt;C103</f>
        <v>0</v>
      </c>
    </row>
    <row r="138" spans="2:7" x14ac:dyDescent="0.3">
      <c r="B138" t="s">
        <v>118</v>
      </c>
      <c r="C138" t="b">
        <f>C130&gt;C103</f>
        <v>1</v>
      </c>
    </row>
    <row r="139" spans="2:7" x14ac:dyDescent="0.3">
      <c r="B139" t="s">
        <v>119</v>
      </c>
      <c r="C139" t="b">
        <f>C131&gt;C103</f>
        <v>1</v>
      </c>
    </row>
    <row r="142" spans="2:7" x14ac:dyDescent="0.3">
      <c r="B142" s="15" t="s">
        <v>123</v>
      </c>
      <c r="C142" s="15"/>
      <c r="D142" s="15"/>
      <c r="E142" s="15"/>
      <c r="F142" s="15"/>
      <c r="G142" s="15"/>
    </row>
    <row r="144" spans="2:7" x14ac:dyDescent="0.3">
      <c r="B144" t="s">
        <v>124</v>
      </c>
      <c r="C144">
        <v>30</v>
      </c>
      <c r="D144" s="2" t="s">
        <v>62</v>
      </c>
    </row>
    <row r="145" spans="2:9" x14ac:dyDescent="0.3">
      <c r="B145" t="s">
        <v>125</v>
      </c>
      <c r="C145">
        <v>0.87</v>
      </c>
      <c r="D145" s="12" t="s">
        <v>126</v>
      </c>
    </row>
    <row r="146" spans="2:9" x14ac:dyDescent="0.3">
      <c r="B146" t="s">
        <v>127</v>
      </c>
      <c r="C146">
        <f>C67</f>
        <v>1</v>
      </c>
    </row>
    <row r="148" spans="2:9" x14ac:dyDescent="0.3">
      <c r="B148" t="s">
        <v>129</v>
      </c>
      <c r="C148">
        <v>32</v>
      </c>
      <c r="D148" t="s">
        <v>21</v>
      </c>
    </row>
    <row r="149" spans="2:9" x14ac:dyDescent="0.3">
      <c r="B149" t="s">
        <v>128</v>
      </c>
      <c r="C149" t="b">
        <f>C148&gt;C127</f>
        <v>1</v>
      </c>
    </row>
    <row r="151" spans="2:9" x14ac:dyDescent="0.3">
      <c r="B151" t="s">
        <v>130</v>
      </c>
      <c r="C151">
        <f>C148/(C146*C145)</f>
        <v>36.781609195402297</v>
      </c>
      <c r="D151" t="s">
        <v>21</v>
      </c>
    </row>
    <row r="153" spans="2:9" x14ac:dyDescent="0.3">
      <c r="B153" t="s">
        <v>132</v>
      </c>
      <c r="C153" s="5" t="s">
        <v>131</v>
      </c>
      <c r="D153">
        <v>6</v>
      </c>
      <c r="E153" t="s">
        <v>133</v>
      </c>
      <c r="F153" t="s">
        <v>134</v>
      </c>
      <c r="G153" s="10"/>
      <c r="H153" s="10"/>
      <c r="I153" s="10"/>
    </row>
    <row r="155" spans="2:9" x14ac:dyDescent="0.3">
      <c r="B155" t="s">
        <v>135</v>
      </c>
    </row>
    <row r="156" spans="2:9" x14ac:dyDescent="0.3">
      <c r="B156" t="s">
        <v>32</v>
      </c>
      <c r="C156" s="19" t="s">
        <v>136</v>
      </c>
      <c r="D156" s="19"/>
    </row>
    <row r="157" spans="2:9" x14ac:dyDescent="0.3">
      <c r="C157" t="s">
        <v>139</v>
      </c>
    </row>
    <row r="159" spans="2:9" x14ac:dyDescent="0.3">
      <c r="C159">
        <v>5</v>
      </c>
      <c r="D159" s="10" t="s">
        <v>137</v>
      </c>
      <c r="E159">
        <v>6</v>
      </c>
      <c r="F159" t="s">
        <v>133</v>
      </c>
      <c r="G159" t="s">
        <v>138</v>
      </c>
    </row>
    <row r="162" spans="2:11" x14ac:dyDescent="0.3">
      <c r="B162" s="15" t="s">
        <v>140</v>
      </c>
      <c r="C162" s="15"/>
      <c r="D162" s="15"/>
      <c r="E162" s="15"/>
      <c r="F162" s="15"/>
      <c r="G162" s="15"/>
    </row>
    <row r="164" spans="2:11" x14ac:dyDescent="0.3">
      <c r="B164" t="s">
        <v>141</v>
      </c>
    </row>
    <row r="165" spans="2:11" x14ac:dyDescent="0.3">
      <c r="C165" t="s">
        <v>142</v>
      </c>
      <c r="D165">
        <v>3.3</v>
      </c>
      <c r="E165" s="2" t="s">
        <v>80</v>
      </c>
      <c r="F165" t="s">
        <v>143</v>
      </c>
      <c r="G165">
        <v>9.4E-2</v>
      </c>
      <c r="H165" s="2" t="s">
        <v>80</v>
      </c>
      <c r="I165" s="2" t="s">
        <v>144</v>
      </c>
      <c r="J165">
        <v>25</v>
      </c>
      <c r="K165" t="s">
        <v>95</v>
      </c>
    </row>
    <row r="167" spans="2:11" x14ac:dyDescent="0.3">
      <c r="B167" t="s">
        <v>145</v>
      </c>
      <c r="C167" t="str">
        <f>F170</f>
        <v>247,5+4,7i</v>
      </c>
      <c r="F167" t="s">
        <v>146</v>
      </c>
    </row>
    <row r="168" spans="2:11" x14ac:dyDescent="0.3">
      <c r="F168" t="s">
        <v>147</v>
      </c>
      <c r="G168" t="s">
        <v>148</v>
      </c>
    </row>
    <row r="169" spans="2:11" x14ac:dyDescent="0.3">
      <c r="F169">
        <v>247.5</v>
      </c>
      <c r="G169">
        <v>4.7</v>
      </c>
    </row>
    <row r="170" spans="2:11" x14ac:dyDescent="0.3">
      <c r="F170" t="str">
        <f>COMPLEX(F169,G169,)</f>
        <v>247,5+4,7i</v>
      </c>
    </row>
    <row r="172" spans="2:11" x14ac:dyDescent="0.3">
      <c r="B172" t="s">
        <v>149</v>
      </c>
    </row>
  </sheetData>
  <mergeCells count="21">
    <mergeCell ref="C156:D156"/>
    <mergeCell ref="B162:G162"/>
    <mergeCell ref="E127:F127"/>
    <mergeCell ref="B132:B133"/>
    <mergeCell ref="B142:G142"/>
    <mergeCell ref="B111:G111"/>
    <mergeCell ref="B123:G123"/>
    <mergeCell ref="C125:E125"/>
    <mergeCell ref="C86:D86"/>
    <mergeCell ref="B59:F59"/>
    <mergeCell ref="B77:F77"/>
    <mergeCell ref="B84:F84"/>
    <mergeCell ref="C79:D79"/>
    <mergeCell ref="C61:D61"/>
    <mergeCell ref="C39:F39"/>
    <mergeCell ref="C33:F33"/>
    <mergeCell ref="B9:F9"/>
    <mergeCell ref="B3:F3"/>
    <mergeCell ref="B15:F15"/>
    <mergeCell ref="C35:D35"/>
    <mergeCell ref="B31:F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F2:O114"/>
  <sheetViews>
    <sheetView zoomScale="85" zoomScaleNormal="85" workbookViewId="0">
      <selection activeCell="O114" sqref="O114"/>
    </sheetView>
  </sheetViews>
  <sheetFormatPr defaultRowHeight="14.4" x14ac:dyDescent="0.3"/>
  <sheetData>
    <row r="2" spans="8:15" ht="23.4" x14ac:dyDescent="0.45">
      <c r="H2" s="22" t="s">
        <v>40</v>
      </c>
      <c r="I2" s="22"/>
      <c r="J2" s="22"/>
      <c r="K2" s="22"/>
      <c r="L2" s="22"/>
      <c r="M2" s="22"/>
      <c r="N2" s="22"/>
      <c r="O2" s="22"/>
    </row>
    <row r="82" spans="6:12" ht="23.4" x14ac:dyDescent="0.45">
      <c r="F82" s="22" t="s">
        <v>39</v>
      </c>
      <c r="G82" s="22"/>
      <c r="H82" s="22"/>
      <c r="I82" s="22"/>
      <c r="J82" s="22"/>
      <c r="K82" s="22"/>
      <c r="L82" s="22"/>
    </row>
    <row r="114" spans="6:12" ht="23.4" x14ac:dyDescent="0.45">
      <c r="F114" s="22" t="s">
        <v>44</v>
      </c>
      <c r="G114" s="22"/>
      <c r="H114" s="22"/>
      <c r="I114" s="22"/>
      <c r="J114" s="22"/>
      <c r="K114" s="22"/>
      <c r="L114" s="22"/>
    </row>
  </sheetData>
  <mergeCells count="3">
    <mergeCell ref="H2:O2"/>
    <mergeCell ref="F82:L82"/>
    <mergeCell ref="F114:L11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4:C29"/>
  <sheetViews>
    <sheetView workbookViewId="0">
      <selection activeCell="D11" sqref="D11"/>
    </sheetView>
  </sheetViews>
  <sheetFormatPr defaultRowHeight="14.4" x14ac:dyDescent="0.3"/>
  <cols>
    <col min="3" max="3" width="17.33203125" customWidth="1"/>
  </cols>
  <sheetData>
    <row r="4" spans="3:3" x14ac:dyDescent="0.3">
      <c r="C4" t="s">
        <v>42</v>
      </c>
    </row>
    <row r="5" spans="3:3" x14ac:dyDescent="0.3">
      <c r="C5" s="1">
        <v>0.04</v>
      </c>
    </row>
    <row r="6" spans="3:3" x14ac:dyDescent="0.3">
      <c r="C6" s="1">
        <v>0.08</v>
      </c>
    </row>
    <row r="7" spans="3:3" x14ac:dyDescent="0.3">
      <c r="C7" s="1">
        <v>0.12</v>
      </c>
    </row>
    <row r="8" spans="3:3" x14ac:dyDescent="0.3">
      <c r="C8" s="1">
        <v>0.16</v>
      </c>
    </row>
    <row r="9" spans="3:3" x14ac:dyDescent="0.3">
      <c r="C9" s="1">
        <v>0.2</v>
      </c>
    </row>
    <row r="10" spans="3:3" x14ac:dyDescent="0.3">
      <c r="C10" s="1">
        <v>0.24</v>
      </c>
    </row>
    <row r="11" spans="3:3" x14ac:dyDescent="0.3">
      <c r="C11" s="1">
        <v>0.28000000000000003</v>
      </c>
    </row>
    <row r="12" spans="3:3" x14ac:dyDescent="0.3">
      <c r="C12" s="1">
        <v>0.32</v>
      </c>
    </row>
    <row r="13" spans="3:3" x14ac:dyDescent="0.3">
      <c r="C13" s="1">
        <v>0.36</v>
      </c>
    </row>
    <row r="14" spans="3:3" x14ac:dyDescent="0.3">
      <c r="C14" s="1">
        <v>0.4</v>
      </c>
    </row>
    <row r="15" spans="3:3" x14ac:dyDescent="0.3">
      <c r="C15" s="1">
        <v>0.44</v>
      </c>
    </row>
    <row r="16" spans="3:3" x14ac:dyDescent="0.3">
      <c r="C16" s="1">
        <v>0.48</v>
      </c>
    </row>
    <row r="17" spans="3:3" x14ac:dyDescent="0.3">
      <c r="C17" s="1">
        <v>0.52</v>
      </c>
    </row>
    <row r="18" spans="3:3" x14ac:dyDescent="0.3">
      <c r="C18" s="1">
        <v>0.56000000000000005</v>
      </c>
    </row>
    <row r="19" spans="3:3" x14ac:dyDescent="0.3">
      <c r="C19" s="1">
        <v>0.6</v>
      </c>
    </row>
    <row r="20" spans="3:3" x14ac:dyDescent="0.3">
      <c r="C20" s="1">
        <v>0.64</v>
      </c>
    </row>
    <row r="21" spans="3:3" x14ac:dyDescent="0.3">
      <c r="C21" s="1">
        <v>0.68</v>
      </c>
    </row>
    <row r="22" spans="3:3" x14ac:dyDescent="0.3">
      <c r="C22" s="1">
        <v>0.72</v>
      </c>
    </row>
    <row r="23" spans="3:3" x14ac:dyDescent="0.3">
      <c r="C23" s="1">
        <v>0.76</v>
      </c>
    </row>
    <row r="24" spans="3:3" x14ac:dyDescent="0.3">
      <c r="C24" s="1">
        <v>0.8</v>
      </c>
    </row>
    <row r="25" spans="3:3" x14ac:dyDescent="0.3">
      <c r="C25" s="1">
        <v>0.84</v>
      </c>
    </row>
    <row r="26" spans="3:3" x14ac:dyDescent="0.3">
      <c r="C26" s="1">
        <v>0.88</v>
      </c>
    </row>
    <row r="27" spans="3:3" x14ac:dyDescent="0.3">
      <c r="C27" s="1">
        <v>0.92</v>
      </c>
    </row>
    <row r="28" spans="3:3" x14ac:dyDescent="0.3">
      <c r="C28" s="1">
        <v>0.96</v>
      </c>
    </row>
    <row r="29" spans="3:3" x14ac:dyDescent="0.3">
      <c r="C29" s="1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>
      <selection activeCell="I24" sqref="I2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opLeftCell="A70" workbookViewId="0">
      <selection activeCell="A4" sqref="A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2:H4"/>
  <sheetViews>
    <sheetView workbookViewId="0">
      <selection activeCell="B4" sqref="B4:H4"/>
    </sheetView>
  </sheetViews>
  <sheetFormatPr defaultRowHeight="14.4" x14ac:dyDescent="0.3"/>
  <cols>
    <col min="5" max="5" width="17.6640625" customWidth="1"/>
  </cols>
  <sheetData>
    <row r="2" spans="2:8" x14ac:dyDescent="0.3">
      <c r="B2" s="23" t="s">
        <v>85</v>
      </c>
      <c r="C2" s="23"/>
      <c r="D2" s="23"/>
      <c r="E2" s="23"/>
    </row>
    <row r="4" spans="2:8" x14ac:dyDescent="0.3">
      <c r="B4" s="23" t="s">
        <v>87</v>
      </c>
      <c r="C4" s="23"/>
      <c r="D4" s="23"/>
      <c r="E4" s="23"/>
      <c r="F4" s="23"/>
      <c r="G4" s="23"/>
      <c r="H4" s="23"/>
    </row>
  </sheetData>
  <mergeCells count="2">
    <mergeCell ref="B2:E2"/>
    <mergeCell ref="B4:H4"/>
  </mergeCells>
  <hyperlinks>
    <hyperlink ref="B2" r:id="rId1"/>
    <hyperlink ref="B4:E4" r:id="rId2" display="..\..\..\..\Desktop\Dimensioneringsmappe CK-2016\Kabeldata LSP-kabler CK-2016.pdf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I5"/>
  <sheetViews>
    <sheetView workbookViewId="0">
      <selection activeCell="B5" sqref="B5:I5"/>
    </sheetView>
  </sheetViews>
  <sheetFormatPr defaultRowHeight="14.4" x14ac:dyDescent="0.3"/>
  <sheetData>
    <row r="5" spans="2:9" x14ac:dyDescent="0.3">
      <c r="B5" s="23" t="s">
        <v>150</v>
      </c>
      <c r="C5" s="23"/>
      <c r="D5" s="23"/>
      <c r="E5" s="23"/>
      <c r="F5" s="23"/>
      <c r="G5" s="23"/>
      <c r="H5" s="23"/>
      <c r="I5" s="23"/>
    </row>
  </sheetData>
  <mergeCells count="1">
    <mergeCell ref="B5:I5"/>
  </mergeCells>
  <hyperlinks>
    <hyperlink ref="B5:I5" r:id="rId1" display="Dimensioneringsmappe CK-2016\LSP-kabler CK-2016.pdf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J5"/>
  <sheetViews>
    <sheetView workbookViewId="0">
      <selection activeCell="C6" sqref="C6"/>
    </sheetView>
  </sheetViews>
  <sheetFormatPr defaultRowHeight="14.4" x14ac:dyDescent="0.3"/>
  <sheetData>
    <row r="3" spans="2:10" x14ac:dyDescent="0.3">
      <c r="B3" s="23" t="s">
        <v>151</v>
      </c>
      <c r="C3" s="23"/>
      <c r="D3" s="23"/>
      <c r="E3" s="23"/>
      <c r="F3" s="23"/>
      <c r="G3" s="23"/>
      <c r="H3" s="23"/>
      <c r="I3" s="23"/>
      <c r="J3" s="23"/>
    </row>
    <row r="5" spans="2:10" x14ac:dyDescent="0.3">
      <c r="C5" s="16" t="s">
        <v>152</v>
      </c>
      <c r="D5" s="16"/>
      <c r="E5" s="16"/>
      <c r="F5" s="16"/>
      <c r="G5" s="16"/>
    </row>
  </sheetData>
  <mergeCells count="2">
    <mergeCell ref="B3:J3"/>
    <mergeCell ref="C5:G5"/>
  </mergeCells>
  <hyperlinks>
    <hyperlink ref="B3:J3" r:id="rId1" display="Dimensioneringsmappe CK-2016\ABB DIN SystemProM_2014.pdf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Dimensionering</vt:lpstr>
      <vt:lpstr>Maksimal afbryder katalog</vt:lpstr>
      <vt:lpstr>Indstilling af relæ interval</vt:lpstr>
      <vt:lpstr>Oplægningsmuligheder (A52.3)</vt:lpstr>
      <vt:lpstr>B52.1 &amp; B52.10 &amp; B.52.17</vt:lpstr>
      <vt:lpstr>Reaktans seperat PE</vt:lpstr>
      <vt:lpstr>Kabel størrelser</vt:lpstr>
      <vt:lpstr>Automatsikring - kombi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jesper</dc:creator>
  <cp:lastModifiedBy>jesper</cp:lastModifiedBy>
  <dcterms:created xsi:type="dcterms:W3CDTF">2017-04-28T11:15:43Z</dcterms:created>
  <dcterms:modified xsi:type="dcterms:W3CDTF">2017-05-03T13:48:34Z</dcterms:modified>
</cp:coreProperties>
</file>