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BJA\Excel\Kalendre\"/>
    </mc:Choice>
  </mc:AlternateContent>
  <bookViews>
    <workbookView xWindow="-120" yWindow="-120" windowWidth="28980" windowHeight="14265" tabRatio="690"/>
  </bookViews>
  <sheets>
    <sheet name="START" sheetId="5" r:id="rId1"/>
    <sheet name="Oversigtskalender" sheetId="4" r:id="rId2"/>
    <sheet name="1. halvår" sheetId="6" r:id="rId3"/>
    <sheet name="2. halvår" sheetId="8" r:id="rId4"/>
    <sheet name="Januar" sheetId="9" r:id="rId5"/>
    <sheet name="Februar" sheetId="11" r:id="rId6"/>
    <sheet name="Marts" sheetId="17" r:id="rId7"/>
    <sheet name="April" sheetId="18" r:id="rId8"/>
    <sheet name="Maj" sheetId="19" r:id="rId9"/>
    <sheet name="Juni" sheetId="20" r:id="rId10"/>
    <sheet name="Juli" sheetId="21" r:id="rId11"/>
    <sheet name="August" sheetId="22" r:id="rId12"/>
    <sheet name="September" sheetId="23" r:id="rId13"/>
    <sheet name="Oktober" sheetId="24" r:id="rId14"/>
    <sheet name="November" sheetId="25" r:id="rId15"/>
    <sheet name="December" sheetId="26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4" l="1"/>
  <c r="A1" i="26" l="1"/>
  <c r="A1" i="25"/>
  <c r="A1" i="24"/>
  <c r="A1" i="23"/>
  <c r="A1" i="22"/>
  <c r="A1" i="21"/>
  <c r="A1" i="20"/>
  <c r="A1" i="19"/>
  <c r="A1" i="18"/>
  <c r="A1" i="17"/>
  <c r="A1" i="11"/>
  <c r="A1" i="9"/>
  <c r="C11" i="5"/>
  <c r="C8" i="5"/>
  <c r="N6" i="5" s="1"/>
  <c r="C12" i="5"/>
  <c r="N9" i="5" s="1"/>
  <c r="C7" i="5"/>
  <c r="N5" i="5" s="1"/>
  <c r="C4" i="5"/>
  <c r="N2" i="5" s="1"/>
  <c r="C5" i="5"/>
  <c r="N3" i="5" s="1"/>
  <c r="C14" i="5"/>
  <c r="C13" i="5"/>
  <c r="N10" i="5" s="1"/>
  <c r="C3" i="5"/>
  <c r="N1" i="5" s="1"/>
  <c r="C10" i="5"/>
  <c r="C9" i="5"/>
  <c r="N12" i="5" s="1"/>
  <c r="AC24" i="4" s="1"/>
  <c r="C15" i="5"/>
  <c r="N13" i="5" s="1"/>
  <c r="AC25" i="4" s="1"/>
  <c r="C16" i="5"/>
  <c r="N14" i="5" s="1"/>
  <c r="AC26" i="4" s="1"/>
  <c r="C17" i="5"/>
  <c r="N15" i="5" s="1"/>
  <c r="AC27" i="4" s="1"/>
  <c r="C18" i="5"/>
  <c r="N16" i="5" s="1"/>
  <c r="AC28" i="4" s="1"/>
  <c r="C19" i="5"/>
  <c r="N17" i="5" s="1"/>
  <c r="AC29" i="4" s="1"/>
  <c r="C20" i="5"/>
  <c r="N18" i="5" s="1"/>
  <c r="AC30" i="4" s="1"/>
  <c r="C21" i="5"/>
  <c r="N19" i="5" s="1"/>
  <c r="AC31" i="4" s="1"/>
  <c r="C22" i="5"/>
  <c r="N20" i="5" s="1"/>
  <c r="AC32" i="4" s="1"/>
  <c r="C23" i="5"/>
  <c r="N21" i="5" s="1"/>
  <c r="AC33" i="4" s="1"/>
  <c r="C24" i="5"/>
  <c r="N22" i="5" s="1"/>
  <c r="AC34" i="4" s="1"/>
  <c r="C25" i="5"/>
  <c r="N23" i="5" s="1"/>
  <c r="AC35" i="4" s="1"/>
  <c r="C6" i="5"/>
  <c r="N4" i="5" s="1"/>
  <c r="N11" i="5" l="1"/>
  <c r="N7" i="5"/>
  <c r="AC19" i="4" s="1"/>
  <c r="N8" i="5"/>
  <c r="R37" i="5" s="1"/>
  <c r="S37" i="5" s="1"/>
  <c r="R11" i="5"/>
  <c r="S11" i="5" s="1"/>
  <c r="AC23" i="4"/>
  <c r="AC21" i="4"/>
  <c r="R7" i="5"/>
  <c r="S7" i="5" s="1"/>
  <c r="AC15" i="4"/>
  <c r="R6" i="5"/>
  <c r="S6" i="5" s="1"/>
  <c r="AC18" i="4"/>
  <c r="AC22" i="4"/>
  <c r="R5" i="5"/>
  <c r="S5" i="5" s="1"/>
  <c r="AC17" i="4"/>
  <c r="AC16" i="4"/>
  <c r="R41" i="5"/>
  <c r="S41" i="5" s="1"/>
  <c r="R22" i="5"/>
  <c r="S22" i="5" s="1"/>
  <c r="R26" i="5"/>
  <c r="S26" i="5" s="1"/>
  <c r="R38" i="5"/>
  <c r="S38" i="5" s="1"/>
  <c r="R17" i="5"/>
  <c r="S17" i="5" s="1"/>
  <c r="R42" i="5"/>
  <c r="S42" i="5" s="1"/>
  <c r="R15" i="5"/>
  <c r="S15" i="5" s="1"/>
  <c r="R27" i="5"/>
  <c r="S27" i="5" s="1"/>
  <c r="R31" i="5"/>
  <c r="S31" i="5" s="1"/>
  <c r="R44" i="5"/>
  <c r="S44" i="5" s="1"/>
  <c r="R13" i="5"/>
  <c r="S13" i="5" s="1"/>
  <c r="R12" i="5"/>
  <c r="S12" i="5" s="1"/>
  <c r="R16" i="5"/>
  <c r="S16" i="5" s="1"/>
  <c r="R28" i="5"/>
  <c r="S28" i="5" s="1"/>
  <c r="R32" i="5"/>
  <c r="S32" i="5" s="1"/>
  <c r="R21" i="5"/>
  <c r="S21" i="5" s="1"/>
  <c r="R25" i="5"/>
  <c r="S25" i="5" s="1"/>
  <c r="AC13" i="4"/>
  <c r="R2" i="5"/>
  <c r="S2" i="5" s="1"/>
  <c r="AC14" i="4"/>
  <c r="V8" i="8"/>
  <c r="U8" i="8" s="1"/>
  <c r="R8" i="8"/>
  <c r="N8" i="8"/>
  <c r="M8" i="8" s="1"/>
  <c r="J8" i="8"/>
  <c r="I8" i="8" s="1"/>
  <c r="F8" i="8"/>
  <c r="F9" i="8" s="1"/>
  <c r="B8" i="8"/>
  <c r="A8" i="8" s="1"/>
  <c r="S42" i="8"/>
  <c r="S41" i="8"/>
  <c r="S43" i="8"/>
  <c r="K42" i="8"/>
  <c r="K41" i="8"/>
  <c r="Q8" i="8"/>
  <c r="J1" i="8"/>
  <c r="J1" i="6"/>
  <c r="W41" i="6"/>
  <c r="W42" i="6"/>
  <c r="W43" i="6"/>
  <c r="W40" i="6"/>
  <c r="S42" i="6"/>
  <c r="S43" i="6"/>
  <c r="S41" i="6"/>
  <c r="O43" i="6"/>
  <c r="G42" i="6"/>
  <c r="G43" i="6"/>
  <c r="K41" i="6"/>
  <c r="K42" i="6"/>
  <c r="K43" i="6"/>
  <c r="O41" i="6"/>
  <c r="O42" i="6"/>
  <c r="G41" i="6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1" i="5"/>
  <c r="AC20" i="4" l="1"/>
  <c r="R24" i="5"/>
  <c r="S24" i="5" s="1"/>
  <c r="R23" i="5"/>
  <c r="S23" i="5" s="1"/>
  <c r="R1" i="5"/>
  <c r="S1" i="5" s="1"/>
  <c r="R34" i="5"/>
  <c r="S34" i="5" s="1"/>
  <c r="R18" i="5"/>
  <c r="S18" i="5" s="1"/>
  <c r="R4" i="5"/>
  <c r="S4" i="5" s="1"/>
  <c r="R10" i="5"/>
  <c r="S10" i="5" s="1"/>
  <c r="R3" i="5"/>
  <c r="S3" i="5" s="1"/>
  <c r="R9" i="5"/>
  <c r="S9" i="5" s="1"/>
  <c r="R40" i="5"/>
  <c r="S40" i="5" s="1"/>
  <c r="R43" i="5"/>
  <c r="S43" i="5" s="1"/>
  <c r="R39" i="5"/>
  <c r="S39" i="5" s="1"/>
  <c r="R8" i="5"/>
  <c r="S8" i="5" s="1"/>
  <c r="R36" i="5"/>
  <c r="S36" i="5" s="1"/>
  <c r="R20" i="5"/>
  <c r="S20" i="5" s="1"/>
  <c r="R29" i="5"/>
  <c r="S29" i="5" s="1"/>
  <c r="R35" i="5"/>
  <c r="S35" i="5" s="1"/>
  <c r="R19" i="5"/>
  <c r="S19" i="5" s="1"/>
  <c r="R33" i="5"/>
  <c r="S33" i="5" s="1"/>
  <c r="R30" i="5"/>
  <c r="S30" i="5" s="1"/>
  <c r="R14" i="5"/>
  <c r="S14" i="5" s="1"/>
  <c r="E8" i="8"/>
  <c r="F10" i="8"/>
  <c r="E9" i="8"/>
  <c r="H9" i="8" s="1"/>
  <c r="B9" i="8"/>
  <c r="J9" i="8"/>
  <c r="N9" i="8"/>
  <c r="R9" i="8"/>
  <c r="V9" i="8"/>
  <c r="D8" i="8"/>
  <c r="H8" i="8"/>
  <c r="L8" i="8"/>
  <c r="P8" i="8"/>
  <c r="T8" i="8"/>
  <c r="X8" i="8"/>
  <c r="AD13" i="4"/>
  <c r="AD15" i="4"/>
  <c r="AD23" i="4"/>
  <c r="AD14" i="4"/>
  <c r="AD16" i="4"/>
  <c r="AD17" i="4"/>
  <c r="AD18" i="4"/>
  <c r="AD19" i="4"/>
  <c r="AD20" i="4"/>
  <c r="AD21" i="4"/>
  <c r="AD22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G27" i="4"/>
  <c r="AG28" i="4"/>
  <c r="AG29" i="4"/>
  <c r="AG30" i="4"/>
  <c r="AG31" i="4"/>
  <c r="AG32" i="4"/>
  <c r="AG33" i="4"/>
  <c r="AG34" i="4"/>
  <c r="AG35" i="4"/>
  <c r="AG26" i="4"/>
  <c r="AG14" i="4"/>
  <c r="AG15" i="4"/>
  <c r="AG16" i="4"/>
  <c r="AG17" i="4"/>
  <c r="AG18" i="4"/>
  <c r="AG19" i="4"/>
  <c r="AG20" i="4"/>
  <c r="AG21" i="4"/>
  <c r="AG22" i="4"/>
  <c r="AG23" i="4"/>
  <c r="AG13" i="4"/>
  <c r="N34" i="5"/>
  <c r="N33" i="5"/>
  <c r="N24" i="5"/>
  <c r="N44" i="5"/>
  <c r="N43" i="5"/>
  <c r="N41" i="5"/>
  <c r="N40" i="5"/>
  <c r="N38" i="5"/>
  <c r="N37" i="5"/>
  <c r="V8" i="6"/>
  <c r="U8" i="6" s="1"/>
  <c r="R8" i="6"/>
  <c r="Q8" i="6" s="1"/>
  <c r="N8" i="6"/>
  <c r="J8" i="6"/>
  <c r="J9" i="6" s="1"/>
  <c r="L22" i="5"/>
  <c r="F36" i="6" s="1"/>
  <c r="E36" i="6" s="1"/>
  <c r="F8" i="6"/>
  <c r="F9" i="6" s="1"/>
  <c r="B8" i="6"/>
  <c r="A1" i="4"/>
  <c r="AF31" i="4" l="1"/>
  <c r="T42" i="6"/>
  <c r="AF22" i="4"/>
  <c r="H41" i="8"/>
  <c r="AF28" i="4"/>
  <c r="P43" i="6"/>
  <c r="AF34" i="4"/>
  <c r="P42" i="8"/>
  <c r="AF23" i="4"/>
  <c r="H42" i="8"/>
  <c r="AF32" i="4"/>
  <c r="T43" i="6"/>
  <c r="AF29" i="4"/>
  <c r="T40" i="6"/>
  <c r="AF35" i="4"/>
  <c r="P43" i="8"/>
  <c r="AF13" i="4"/>
  <c r="D41" i="6"/>
  <c r="N10" i="8"/>
  <c r="M9" i="8"/>
  <c r="P9" i="8" s="1"/>
  <c r="R10" i="8"/>
  <c r="Q9" i="8"/>
  <c r="T9" i="8" s="1"/>
  <c r="J10" i="8"/>
  <c r="I9" i="8"/>
  <c r="L9" i="8" s="1"/>
  <c r="F11" i="8"/>
  <c r="E10" i="8"/>
  <c r="H10" i="8" s="1"/>
  <c r="V10" i="8"/>
  <c r="U9" i="8"/>
  <c r="X9" i="8" s="1"/>
  <c r="B10" i="8"/>
  <c r="A9" i="8"/>
  <c r="D9" i="8" s="1"/>
  <c r="D8" i="6"/>
  <c r="N9" i="6"/>
  <c r="M9" i="6" s="1"/>
  <c r="P9" i="6" s="1"/>
  <c r="A8" i="6"/>
  <c r="T8" i="6"/>
  <c r="V9" i="6"/>
  <c r="X8" i="6"/>
  <c r="R9" i="6"/>
  <c r="P8" i="6"/>
  <c r="M8" i="6"/>
  <c r="J10" i="6"/>
  <c r="I9" i="6"/>
  <c r="L9" i="6" s="1"/>
  <c r="L8" i="6"/>
  <c r="I8" i="6"/>
  <c r="F10" i="6"/>
  <c r="E9" i="6"/>
  <c r="H9" i="6" s="1"/>
  <c r="H8" i="6"/>
  <c r="E8" i="6"/>
  <c r="B9" i="6"/>
  <c r="V11" i="8" l="1"/>
  <c r="U10" i="8"/>
  <c r="X10" i="8" s="1"/>
  <c r="B11" i="8"/>
  <c r="A10" i="8"/>
  <c r="D10" i="8" s="1"/>
  <c r="N11" i="8"/>
  <c r="M10" i="8"/>
  <c r="P10" i="8" s="1"/>
  <c r="R11" i="8"/>
  <c r="Q10" i="8"/>
  <c r="T10" i="8" s="1"/>
  <c r="F12" i="8"/>
  <c r="E11" i="8"/>
  <c r="H11" i="8" s="1"/>
  <c r="J11" i="8"/>
  <c r="I10" i="8"/>
  <c r="L10" i="8" s="1"/>
  <c r="N10" i="6"/>
  <c r="N11" i="6" s="1"/>
  <c r="U9" i="6"/>
  <c r="X9" i="6" s="1"/>
  <c r="V10" i="6"/>
  <c r="R10" i="6"/>
  <c r="Q9" i="6"/>
  <c r="T9" i="6" s="1"/>
  <c r="J11" i="6"/>
  <c r="I10" i="6"/>
  <c r="L10" i="6" s="1"/>
  <c r="F11" i="6"/>
  <c r="E10" i="6"/>
  <c r="H10" i="6" s="1"/>
  <c r="B10" i="6"/>
  <c r="A9" i="6"/>
  <c r="D9" i="6" s="1"/>
  <c r="K14" i="5"/>
  <c r="L4" i="5"/>
  <c r="L1" i="5"/>
  <c r="L18" i="5"/>
  <c r="I14" i="5"/>
  <c r="L7" i="5"/>
  <c r="K13" i="5"/>
  <c r="M10" i="6" l="1"/>
  <c r="P10" i="6" s="1"/>
  <c r="J12" i="8"/>
  <c r="I11" i="8"/>
  <c r="L11" i="8" s="1"/>
  <c r="F13" i="8"/>
  <c r="E12" i="8"/>
  <c r="H12" i="8" s="1"/>
  <c r="N12" i="8"/>
  <c r="M11" i="8"/>
  <c r="P11" i="8" s="1"/>
  <c r="B12" i="8"/>
  <c r="A11" i="8"/>
  <c r="D11" i="8" s="1"/>
  <c r="V12" i="8"/>
  <c r="U11" i="8"/>
  <c r="X11" i="8" s="1"/>
  <c r="R12" i="8"/>
  <c r="Q11" i="8"/>
  <c r="T11" i="8" s="1"/>
  <c r="V11" i="6"/>
  <c r="V12" i="6" s="1"/>
  <c r="U10" i="6"/>
  <c r="X10" i="6" s="1"/>
  <c r="R11" i="6"/>
  <c r="Q10" i="6"/>
  <c r="T10" i="6" s="1"/>
  <c r="N12" i="6"/>
  <c r="M11" i="6"/>
  <c r="P11" i="6" s="1"/>
  <c r="J12" i="6"/>
  <c r="I11" i="6"/>
  <c r="F12" i="6"/>
  <c r="E11" i="6"/>
  <c r="H11" i="6" s="1"/>
  <c r="B11" i="6"/>
  <c r="A10" i="6"/>
  <c r="K15" i="5"/>
  <c r="I15" i="5"/>
  <c r="I16" i="5"/>
  <c r="I17" i="5" s="1"/>
  <c r="L5" i="5"/>
  <c r="L6" i="5" s="1"/>
  <c r="N36" i="5" s="1"/>
  <c r="L19" i="5"/>
  <c r="L20" i="5" s="1"/>
  <c r="I19" i="5"/>
  <c r="K19" i="5"/>
  <c r="L8" i="5"/>
  <c r="L9" i="5" s="1"/>
  <c r="N42" i="5" s="1"/>
  <c r="L2" i="5"/>
  <c r="L3" i="5" s="1"/>
  <c r="N39" i="5" s="1"/>
  <c r="AF30" i="4" l="1"/>
  <c r="T41" i="6"/>
  <c r="C3" i="4"/>
  <c r="B3" i="4" s="1"/>
  <c r="B5" i="9"/>
  <c r="AF33" i="4"/>
  <c r="P41" i="8"/>
  <c r="AF27" i="4"/>
  <c r="P42" i="6"/>
  <c r="R13" i="8"/>
  <c r="Q12" i="8"/>
  <c r="T12" i="8" s="1"/>
  <c r="B13" i="8"/>
  <c r="A12" i="8"/>
  <c r="D12" i="8" s="1"/>
  <c r="N13" i="8"/>
  <c r="M12" i="8"/>
  <c r="P12" i="8" s="1"/>
  <c r="J13" i="8"/>
  <c r="I12" i="8"/>
  <c r="L12" i="8" s="1"/>
  <c r="V13" i="8"/>
  <c r="U12" i="8"/>
  <c r="X12" i="8" s="1"/>
  <c r="F14" i="8"/>
  <c r="E13" i="8"/>
  <c r="H13" i="8" s="1"/>
  <c r="U11" i="6"/>
  <c r="X11" i="6" s="1"/>
  <c r="U12" i="6"/>
  <c r="X12" i="6" s="1"/>
  <c r="V13" i="6"/>
  <c r="R12" i="6"/>
  <c r="Q11" i="6"/>
  <c r="T11" i="6" s="1"/>
  <c r="D10" i="6"/>
  <c r="L11" i="6"/>
  <c r="N13" i="6"/>
  <c r="M12" i="6"/>
  <c r="P12" i="6" s="1"/>
  <c r="J13" i="6"/>
  <c r="I12" i="6"/>
  <c r="L12" i="6" s="1"/>
  <c r="F13" i="6"/>
  <c r="E12" i="6"/>
  <c r="H12" i="6" s="1"/>
  <c r="B12" i="6"/>
  <c r="A11" i="6"/>
  <c r="D11" i="6" s="1"/>
  <c r="K18" i="5"/>
  <c r="K20" i="5" s="1"/>
  <c r="D3" i="4"/>
  <c r="E3" i="4" s="1"/>
  <c r="F3" i="4" s="1"/>
  <c r="G3" i="4" s="1"/>
  <c r="H3" i="4" s="1"/>
  <c r="I3" i="4" s="1"/>
  <c r="C4" i="4" s="1"/>
  <c r="C5" i="9" l="1"/>
  <c r="A5" i="9"/>
  <c r="B6" i="9"/>
  <c r="V14" i="8"/>
  <c r="U13" i="8"/>
  <c r="X13" i="8" s="1"/>
  <c r="F15" i="8"/>
  <c r="E14" i="8"/>
  <c r="H14" i="8" s="1"/>
  <c r="R14" i="8"/>
  <c r="Q13" i="8"/>
  <c r="T13" i="8" s="1"/>
  <c r="J14" i="8"/>
  <c r="I13" i="8"/>
  <c r="L13" i="8" s="1"/>
  <c r="N14" i="8"/>
  <c r="M13" i="8"/>
  <c r="P13" i="8" s="1"/>
  <c r="B14" i="8"/>
  <c r="A13" i="8"/>
  <c r="D13" i="8" s="1"/>
  <c r="V14" i="6"/>
  <c r="U13" i="6"/>
  <c r="X13" i="6" s="1"/>
  <c r="R13" i="6"/>
  <c r="Q12" i="6"/>
  <c r="T12" i="6" s="1"/>
  <c r="N14" i="6"/>
  <c r="M13" i="6"/>
  <c r="J14" i="6"/>
  <c r="I13" i="6"/>
  <c r="L13" i="6" s="1"/>
  <c r="F14" i="6"/>
  <c r="E13" i="6"/>
  <c r="H13" i="6" s="1"/>
  <c r="B13" i="6"/>
  <c r="A12" i="6"/>
  <c r="D12" i="6" s="1"/>
  <c r="B4" i="4"/>
  <c r="D4" i="4"/>
  <c r="E4" i="4" s="1"/>
  <c r="F4" i="4" s="1"/>
  <c r="G4" i="4" s="1"/>
  <c r="H4" i="4" s="1"/>
  <c r="I4" i="4" s="1"/>
  <c r="C5" i="4" s="1"/>
  <c r="I21" i="5"/>
  <c r="K22" i="5" s="1"/>
  <c r="D5" i="9" l="1"/>
  <c r="E5" i="9" s="1"/>
  <c r="C6" i="9"/>
  <c r="J15" i="8"/>
  <c r="I14" i="8"/>
  <c r="L14" i="8" s="1"/>
  <c r="E15" i="8"/>
  <c r="H15" i="8" s="1"/>
  <c r="F16" i="8"/>
  <c r="V15" i="8"/>
  <c r="U14" i="8"/>
  <c r="X14" i="8" s="1"/>
  <c r="A14" i="8"/>
  <c r="D14" i="8" s="1"/>
  <c r="B15" i="8"/>
  <c r="N15" i="8"/>
  <c r="M14" i="8"/>
  <c r="P14" i="8" s="1"/>
  <c r="Q14" i="8"/>
  <c r="T14" i="8" s="1"/>
  <c r="R15" i="8"/>
  <c r="V15" i="6"/>
  <c r="U14" i="6"/>
  <c r="X14" i="6" s="1"/>
  <c r="Q13" i="6"/>
  <c r="T13" i="6" s="1"/>
  <c r="R14" i="6"/>
  <c r="P13" i="6"/>
  <c r="N15" i="6"/>
  <c r="M14" i="6"/>
  <c r="P14" i="6" s="1"/>
  <c r="J15" i="6"/>
  <c r="I14" i="6"/>
  <c r="L14" i="6" s="1"/>
  <c r="F15" i="6"/>
  <c r="E14" i="6"/>
  <c r="H14" i="6" s="1"/>
  <c r="B14" i="6"/>
  <c r="A13" i="6"/>
  <c r="B5" i="4"/>
  <c r="D5" i="4"/>
  <c r="E5" i="4" s="1"/>
  <c r="F5" i="4" s="1"/>
  <c r="G5" i="4" s="1"/>
  <c r="H5" i="4" s="1"/>
  <c r="I5" i="4" s="1"/>
  <c r="C6" i="4" s="1"/>
  <c r="I22" i="5"/>
  <c r="H12" i="5" s="1"/>
  <c r="F5" i="9" l="1"/>
  <c r="E6" i="9"/>
  <c r="D6" i="9"/>
  <c r="A15" i="8"/>
  <c r="D15" i="8" s="1"/>
  <c r="B16" i="8"/>
  <c r="Q15" i="8"/>
  <c r="T15" i="8" s="1"/>
  <c r="R16" i="8"/>
  <c r="M15" i="8"/>
  <c r="P15" i="8" s="1"/>
  <c r="N16" i="8"/>
  <c r="U15" i="8"/>
  <c r="X15" i="8" s="1"/>
  <c r="V16" i="8"/>
  <c r="E16" i="8"/>
  <c r="H16" i="8" s="1"/>
  <c r="F17" i="8"/>
  <c r="I15" i="8"/>
  <c r="L15" i="8" s="1"/>
  <c r="J16" i="8"/>
  <c r="N35" i="5"/>
  <c r="E8" i="9" s="1"/>
  <c r="N31" i="5"/>
  <c r="N26" i="5"/>
  <c r="N28" i="5"/>
  <c r="N30" i="5"/>
  <c r="N25" i="5"/>
  <c r="N32" i="5"/>
  <c r="N29" i="5"/>
  <c r="N27" i="5"/>
  <c r="V16" i="6"/>
  <c r="U15" i="6"/>
  <c r="X15" i="6" s="1"/>
  <c r="R15" i="6"/>
  <c r="Q14" i="6"/>
  <c r="T14" i="6" s="1"/>
  <c r="D13" i="6"/>
  <c r="N16" i="6"/>
  <c r="M15" i="6"/>
  <c r="P15" i="6" s="1"/>
  <c r="I15" i="6"/>
  <c r="L15" i="6" s="1"/>
  <c r="J16" i="6"/>
  <c r="F16" i="6"/>
  <c r="E15" i="6"/>
  <c r="H15" i="6" s="1"/>
  <c r="B15" i="6"/>
  <c r="A14" i="6"/>
  <c r="D14" i="6" s="1"/>
  <c r="D6" i="4"/>
  <c r="E6" i="4" s="1"/>
  <c r="F6" i="4" s="1"/>
  <c r="G6" i="4" s="1"/>
  <c r="H6" i="4" s="1"/>
  <c r="I6" i="4" s="1"/>
  <c r="C7" i="4" s="1"/>
  <c r="B6" i="4"/>
  <c r="W15" i="8" l="1"/>
  <c r="AF21" i="4"/>
  <c r="L43" i="6"/>
  <c r="AF15" i="4"/>
  <c r="D43" i="6"/>
  <c r="K15" i="8"/>
  <c r="O15" i="8"/>
  <c r="S15" i="8"/>
  <c r="D42" i="6"/>
  <c r="B7" i="9"/>
  <c r="C7" i="9"/>
  <c r="AF20" i="4"/>
  <c r="L42" i="6"/>
  <c r="AF16" i="4"/>
  <c r="H41" i="6"/>
  <c r="AF19" i="4"/>
  <c r="L41" i="6"/>
  <c r="P41" i="6"/>
  <c r="K8" i="8"/>
  <c r="S8" i="8"/>
  <c r="G10" i="8"/>
  <c r="O8" i="8"/>
  <c r="W8" i="8"/>
  <c r="C8" i="8"/>
  <c r="K9" i="8"/>
  <c r="G8" i="8"/>
  <c r="G9" i="8"/>
  <c r="S9" i="8"/>
  <c r="C9" i="8"/>
  <c r="O9" i="8"/>
  <c r="W9" i="8"/>
  <c r="O10" i="8"/>
  <c r="C10" i="8"/>
  <c r="K10" i="8"/>
  <c r="W10" i="8"/>
  <c r="G11" i="8"/>
  <c r="S10" i="8"/>
  <c r="K11" i="8"/>
  <c r="W11" i="8"/>
  <c r="C11" i="8"/>
  <c r="O11" i="8"/>
  <c r="G12" i="8"/>
  <c r="S11" i="8"/>
  <c r="K12" i="8"/>
  <c r="O12" i="8"/>
  <c r="C12" i="8"/>
  <c r="G13" i="8"/>
  <c r="S12" i="8"/>
  <c r="W12" i="8"/>
  <c r="S13" i="8"/>
  <c r="C13" i="8"/>
  <c r="W13" i="8"/>
  <c r="G14" i="8"/>
  <c r="O13" i="8"/>
  <c r="B8" i="9"/>
  <c r="K13" i="8"/>
  <c r="K14" i="8"/>
  <c r="G15" i="8"/>
  <c r="C14" i="8"/>
  <c r="C8" i="9"/>
  <c r="W14" i="8"/>
  <c r="S14" i="8"/>
  <c r="O14" i="8"/>
  <c r="G16" i="8"/>
  <c r="C15" i="8"/>
  <c r="D7" i="9"/>
  <c r="E7" i="9"/>
  <c r="AF18" i="4"/>
  <c r="H43" i="6"/>
  <c r="AF17" i="4"/>
  <c r="H42" i="6"/>
  <c r="D8" i="9"/>
  <c r="G5" i="9"/>
  <c r="F8" i="9"/>
  <c r="F6" i="9"/>
  <c r="F7" i="9"/>
  <c r="O16" i="8"/>
  <c r="M16" i="8"/>
  <c r="P16" i="8" s="1"/>
  <c r="N17" i="8"/>
  <c r="W16" i="8"/>
  <c r="U16" i="8"/>
  <c r="X16" i="8" s="1"/>
  <c r="V17" i="8"/>
  <c r="K16" i="8"/>
  <c r="I16" i="8"/>
  <c r="L16" i="8" s="1"/>
  <c r="J17" i="8"/>
  <c r="G17" i="8"/>
  <c r="E17" i="8"/>
  <c r="H17" i="8" s="1"/>
  <c r="F18" i="8"/>
  <c r="S16" i="8"/>
  <c r="Q16" i="8"/>
  <c r="T16" i="8" s="1"/>
  <c r="R17" i="8"/>
  <c r="A16" i="8"/>
  <c r="D16" i="8" s="1"/>
  <c r="C16" i="8"/>
  <c r="B17" i="8"/>
  <c r="G16" i="6"/>
  <c r="K16" i="6"/>
  <c r="C15" i="6"/>
  <c r="C14" i="6"/>
  <c r="W16" i="6"/>
  <c r="G9" i="6"/>
  <c r="K8" i="6"/>
  <c r="K9" i="6"/>
  <c r="O8" i="6"/>
  <c r="W8" i="6"/>
  <c r="G8" i="6"/>
  <c r="S8" i="6"/>
  <c r="C8" i="6"/>
  <c r="G36" i="6"/>
  <c r="S9" i="6"/>
  <c r="K10" i="6"/>
  <c r="W9" i="6"/>
  <c r="O10" i="6"/>
  <c r="C9" i="6"/>
  <c r="O9" i="6"/>
  <c r="G10" i="6"/>
  <c r="G11" i="6"/>
  <c r="S10" i="6"/>
  <c r="O11" i="6"/>
  <c r="W10" i="6"/>
  <c r="C10" i="6"/>
  <c r="K11" i="6"/>
  <c r="G12" i="6"/>
  <c r="K12" i="6"/>
  <c r="O12" i="6"/>
  <c r="S11" i="6"/>
  <c r="W11" i="6"/>
  <c r="W12" i="6"/>
  <c r="C11" i="6"/>
  <c r="G13" i="6"/>
  <c r="C12" i="6"/>
  <c r="O13" i="6"/>
  <c r="K13" i="6"/>
  <c r="S12" i="6"/>
  <c r="W13" i="6"/>
  <c r="G14" i="6"/>
  <c r="K14" i="6"/>
  <c r="O14" i="6"/>
  <c r="S13" i="6"/>
  <c r="W14" i="6"/>
  <c r="C13" i="6"/>
  <c r="W15" i="6"/>
  <c r="S15" i="6"/>
  <c r="S14" i="6"/>
  <c r="G15" i="6"/>
  <c r="K15" i="6"/>
  <c r="O15" i="6"/>
  <c r="O16" i="6"/>
  <c r="AF14" i="4"/>
  <c r="AF26" i="4"/>
  <c r="V17" i="6"/>
  <c r="W17" i="6" s="1"/>
  <c r="U16" i="6"/>
  <c r="X16" i="6" s="1"/>
  <c r="R16" i="6"/>
  <c r="S16" i="6" s="1"/>
  <c r="Q15" i="6"/>
  <c r="T15" i="6" s="1"/>
  <c r="N17" i="6"/>
  <c r="M16" i="6"/>
  <c r="P16" i="6" s="1"/>
  <c r="J17" i="6"/>
  <c r="K17" i="6" s="1"/>
  <c r="I16" i="6"/>
  <c r="L16" i="6" s="1"/>
  <c r="F17" i="6"/>
  <c r="G17" i="6" s="1"/>
  <c r="E16" i="6"/>
  <c r="H16" i="6" s="1"/>
  <c r="B16" i="6"/>
  <c r="C16" i="6" s="1"/>
  <c r="A15" i="6"/>
  <c r="D15" i="6" s="1"/>
  <c r="B7" i="4"/>
  <c r="D7" i="4"/>
  <c r="E7" i="4" s="1"/>
  <c r="F7" i="4" s="1"/>
  <c r="G7" i="4" s="1"/>
  <c r="H7" i="4" s="1"/>
  <c r="I7" i="4" s="1"/>
  <c r="H5" i="9" l="1"/>
  <c r="G8" i="9"/>
  <c r="G7" i="9"/>
  <c r="G6" i="9"/>
  <c r="G18" i="8"/>
  <c r="E18" i="8"/>
  <c r="H18" i="8" s="1"/>
  <c r="F19" i="8"/>
  <c r="S17" i="8"/>
  <c r="Q17" i="8"/>
  <c r="T17" i="8" s="1"/>
  <c r="R18" i="8"/>
  <c r="O17" i="8"/>
  <c r="M17" i="8"/>
  <c r="P17" i="8" s="1"/>
  <c r="N18" i="8"/>
  <c r="C17" i="8"/>
  <c r="A17" i="8"/>
  <c r="D17" i="8" s="1"/>
  <c r="B18" i="8"/>
  <c r="W17" i="8"/>
  <c r="U17" i="8"/>
  <c r="X17" i="8" s="1"/>
  <c r="V18" i="8"/>
  <c r="K17" i="8"/>
  <c r="I17" i="8"/>
  <c r="L17" i="8" s="1"/>
  <c r="J18" i="8"/>
  <c r="O17" i="6"/>
  <c r="V18" i="6"/>
  <c r="W18" i="6" s="1"/>
  <c r="U17" i="6"/>
  <c r="X17" i="6" s="1"/>
  <c r="R17" i="6"/>
  <c r="S17" i="6" s="1"/>
  <c r="Q16" i="6"/>
  <c r="T16" i="6" s="1"/>
  <c r="N18" i="6"/>
  <c r="O18" i="6" s="1"/>
  <c r="M17" i="6"/>
  <c r="P17" i="6" s="1"/>
  <c r="J18" i="6"/>
  <c r="K18" i="6" s="1"/>
  <c r="I17" i="6"/>
  <c r="L17" i="6" s="1"/>
  <c r="F18" i="6"/>
  <c r="G18" i="6" s="1"/>
  <c r="E17" i="6"/>
  <c r="H17" i="6" s="1"/>
  <c r="B17" i="6"/>
  <c r="C17" i="6" s="1"/>
  <c r="A16" i="6"/>
  <c r="D16" i="6" s="1"/>
  <c r="C8" i="4"/>
  <c r="L3" i="4"/>
  <c r="H7" i="9" l="1"/>
  <c r="H8" i="9"/>
  <c r="H6" i="9"/>
  <c r="B9" i="9"/>
  <c r="C18" i="8"/>
  <c r="A18" i="8"/>
  <c r="D18" i="8" s="1"/>
  <c r="B19" i="8"/>
  <c r="K18" i="8"/>
  <c r="I18" i="8"/>
  <c r="L18" i="8" s="1"/>
  <c r="J19" i="8"/>
  <c r="W18" i="8"/>
  <c r="U18" i="8"/>
  <c r="X18" i="8" s="1"/>
  <c r="V19" i="8"/>
  <c r="G19" i="8"/>
  <c r="E19" i="8"/>
  <c r="H19" i="8" s="1"/>
  <c r="F20" i="8"/>
  <c r="S18" i="8"/>
  <c r="Q18" i="8"/>
  <c r="T18" i="8" s="1"/>
  <c r="R19" i="8"/>
  <c r="O18" i="8"/>
  <c r="M18" i="8"/>
  <c r="P18" i="8" s="1"/>
  <c r="N19" i="8"/>
  <c r="V19" i="6"/>
  <c r="W19" i="6" s="1"/>
  <c r="U18" i="6"/>
  <c r="X18" i="6" s="1"/>
  <c r="Q17" i="6"/>
  <c r="T17" i="6" s="1"/>
  <c r="R18" i="6"/>
  <c r="S18" i="6" s="1"/>
  <c r="N19" i="6"/>
  <c r="O19" i="6" s="1"/>
  <c r="M18" i="6"/>
  <c r="P18" i="6" s="1"/>
  <c r="J19" i="6"/>
  <c r="K19" i="6" s="1"/>
  <c r="I18" i="6"/>
  <c r="L18" i="6" s="1"/>
  <c r="F19" i="6"/>
  <c r="G19" i="6" s="1"/>
  <c r="E18" i="6"/>
  <c r="H18" i="6" s="1"/>
  <c r="B18" i="6"/>
  <c r="C18" i="6" s="1"/>
  <c r="A17" i="6"/>
  <c r="D17" i="6" s="1"/>
  <c r="K3" i="4"/>
  <c r="M3" i="4"/>
  <c r="N3" i="4" s="1"/>
  <c r="O3" i="4" s="1"/>
  <c r="P3" i="4" s="1"/>
  <c r="Q3" i="4" s="1"/>
  <c r="R3" i="4" s="1"/>
  <c r="L4" i="4" s="1"/>
  <c r="D8" i="4"/>
  <c r="E8" i="4" s="1"/>
  <c r="F8" i="4" s="1"/>
  <c r="G8" i="4" s="1"/>
  <c r="H8" i="4" s="1"/>
  <c r="I8" i="4" s="1"/>
  <c r="B8" i="4"/>
  <c r="C9" i="9" l="1"/>
  <c r="B11" i="9"/>
  <c r="B12" i="9"/>
  <c r="B10" i="9"/>
  <c r="A9" i="9"/>
  <c r="G20" i="8"/>
  <c r="E20" i="8"/>
  <c r="H20" i="8" s="1"/>
  <c r="F21" i="8"/>
  <c r="S19" i="8"/>
  <c r="Q19" i="8"/>
  <c r="T19" i="8" s="1"/>
  <c r="R20" i="8"/>
  <c r="C19" i="8"/>
  <c r="A19" i="8"/>
  <c r="D19" i="8" s="1"/>
  <c r="B20" i="8"/>
  <c r="K19" i="8"/>
  <c r="I19" i="8"/>
  <c r="L19" i="8" s="1"/>
  <c r="J20" i="8"/>
  <c r="O19" i="8"/>
  <c r="M19" i="8"/>
  <c r="P19" i="8" s="1"/>
  <c r="N20" i="8"/>
  <c r="W19" i="8"/>
  <c r="U19" i="8"/>
  <c r="X19" i="8" s="1"/>
  <c r="V20" i="8"/>
  <c r="V20" i="6"/>
  <c r="W20" i="6" s="1"/>
  <c r="U19" i="6"/>
  <c r="X19" i="6" s="1"/>
  <c r="R19" i="6"/>
  <c r="S19" i="6" s="1"/>
  <c r="Q18" i="6"/>
  <c r="T18" i="6" s="1"/>
  <c r="N20" i="6"/>
  <c r="O20" i="6" s="1"/>
  <c r="M19" i="6"/>
  <c r="P19" i="6" s="1"/>
  <c r="J20" i="6"/>
  <c r="K20" i="6" s="1"/>
  <c r="I19" i="6"/>
  <c r="L19" i="6" s="1"/>
  <c r="F20" i="6"/>
  <c r="G20" i="6" s="1"/>
  <c r="E19" i="6"/>
  <c r="H19" i="6" s="1"/>
  <c r="B19" i="6"/>
  <c r="C19" i="6" s="1"/>
  <c r="A18" i="6"/>
  <c r="D18" i="6" s="1"/>
  <c r="K4" i="4"/>
  <c r="M4" i="4"/>
  <c r="N4" i="4" s="1"/>
  <c r="O4" i="4" s="1"/>
  <c r="P4" i="4" s="1"/>
  <c r="Q4" i="4" s="1"/>
  <c r="R4" i="4" s="1"/>
  <c r="L5" i="4" s="1"/>
  <c r="D9" i="9" l="1"/>
  <c r="C10" i="9"/>
  <c r="C12" i="9"/>
  <c r="C11" i="9"/>
  <c r="K20" i="8"/>
  <c r="I20" i="8"/>
  <c r="L20" i="8" s="1"/>
  <c r="J21" i="8"/>
  <c r="O20" i="8"/>
  <c r="M20" i="8"/>
  <c r="P20" i="8" s="1"/>
  <c r="N21" i="8"/>
  <c r="G21" i="8"/>
  <c r="E21" i="8"/>
  <c r="H21" i="8" s="1"/>
  <c r="F22" i="8"/>
  <c r="S20" i="8"/>
  <c r="Q20" i="8"/>
  <c r="T20" i="8" s="1"/>
  <c r="R21" i="8"/>
  <c r="W20" i="8"/>
  <c r="U20" i="8"/>
  <c r="X20" i="8" s="1"/>
  <c r="V21" i="8"/>
  <c r="C20" i="8"/>
  <c r="A20" i="8"/>
  <c r="D20" i="8" s="1"/>
  <c r="B21" i="8"/>
  <c r="V21" i="6"/>
  <c r="W21" i="6" s="1"/>
  <c r="U20" i="6"/>
  <c r="X20" i="6" s="1"/>
  <c r="R20" i="6"/>
  <c r="S20" i="6" s="1"/>
  <c r="Q19" i="6"/>
  <c r="T19" i="6" s="1"/>
  <c r="N21" i="6"/>
  <c r="O21" i="6" s="1"/>
  <c r="M20" i="6"/>
  <c r="P20" i="6" s="1"/>
  <c r="J21" i="6"/>
  <c r="K21" i="6" s="1"/>
  <c r="I20" i="6"/>
  <c r="L20" i="6" s="1"/>
  <c r="F21" i="6"/>
  <c r="G21" i="6" s="1"/>
  <c r="E20" i="6"/>
  <c r="H20" i="6" s="1"/>
  <c r="B20" i="6"/>
  <c r="C20" i="6" s="1"/>
  <c r="A19" i="6"/>
  <c r="D19" i="6" s="1"/>
  <c r="M5" i="4"/>
  <c r="N5" i="4" s="1"/>
  <c r="O5" i="4" s="1"/>
  <c r="P5" i="4" s="1"/>
  <c r="Q5" i="4" s="1"/>
  <c r="R5" i="4" s="1"/>
  <c r="L6" i="4" s="1"/>
  <c r="K5" i="4"/>
  <c r="E9" i="9" l="1"/>
  <c r="D12" i="9"/>
  <c r="D10" i="9"/>
  <c r="D11" i="9"/>
  <c r="S21" i="8"/>
  <c r="Q21" i="8"/>
  <c r="T21" i="8" s="1"/>
  <c r="R22" i="8"/>
  <c r="W21" i="8"/>
  <c r="U21" i="8"/>
  <c r="X21" i="8" s="1"/>
  <c r="V22" i="8"/>
  <c r="K21" i="8"/>
  <c r="I21" i="8"/>
  <c r="L21" i="8" s="1"/>
  <c r="J22" i="8"/>
  <c r="C21" i="8"/>
  <c r="A21" i="8"/>
  <c r="D21" i="8" s="1"/>
  <c r="B22" i="8"/>
  <c r="O21" i="8"/>
  <c r="M21" i="8"/>
  <c r="P21" i="8" s="1"/>
  <c r="N22" i="8"/>
  <c r="G22" i="8"/>
  <c r="E22" i="8"/>
  <c r="H22" i="8" s="1"/>
  <c r="F23" i="8"/>
  <c r="V22" i="6"/>
  <c r="W22" i="6" s="1"/>
  <c r="U21" i="6"/>
  <c r="X21" i="6" s="1"/>
  <c r="Q20" i="6"/>
  <c r="T20" i="6" s="1"/>
  <c r="R21" i="6"/>
  <c r="S21" i="6" s="1"/>
  <c r="N22" i="6"/>
  <c r="O22" i="6" s="1"/>
  <c r="M21" i="6"/>
  <c r="P21" i="6" s="1"/>
  <c r="J22" i="6"/>
  <c r="K22" i="6" s="1"/>
  <c r="I21" i="6"/>
  <c r="L21" i="6" s="1"/>
  <c r="F22" i="6"/>
  <c r="G22" i="6" s="1"/>
  <c r="E21" i="6"/>
  <c r="H21" i="6" s="1"/>
  <c r="B21" i="6"/>
  <c r="C21" i="6" s="1"/>
  <c r="A20" i="6"/>
  <c r="D20" i="6" s="1"/>
  <c r="M6" i="4"/>
  <c r="N6" i="4" s="1"/>
  <c r="O6" i="4" s="1"/>
  <c r="P6" i="4" s="1"/>
  <c r="Q6" i="4" s="1"/>
  <c r="R6" i="4" s="1"/>
  <c r="K6" i="4"/>
  <c r="F9" i="9" l="1"/>
  <c r="E11" i="9"/>
  <c r="E12" i="9"/>
  <c r="E10" i="9"/>
  <c r="C22" i="8"/>
  <c r="A22" i="8"/>
  <c r="D22" i="8" s="1"/>
  <c r="B23" i="8"/>
  <c r="O22" i="8"/>
  <c r="M22" i="8"/>
  <c r="P22" i="8" s="1"/>
  <c r="N23" i="8"/>
  <c r="S22" i="8"/>
  <c r="Q22" i="8"/>
  <c r="T22" i="8" s="1"/>
  <c r="R23" i="8"/>
  <c r="G23" i="8"/>
  <c r="E23" i="8"/>
  <c r="H23" i="8" s="1"/>
  <c r="F24" i="8"/>
  <c r="W22" i="8"/>
  <c r="U22" i="8"/>
  <c r="X22" i="8" s="1"/>
  <c r="V23" i="8"/>
  <c r="K22" i="8"/>
  <c r="I22" i="8"/>
  <c r="L22" i="8" s="1"/>
  <c r="J23" i="8"/>
  <c r="V23" i="6"/>
  <c r="W23" i="6" s="1"/>
  <c r="U22" i="6"/>
  <c r="X22" i="6" s="1"/>
  <c r="R22" i="6"/>
  <c r="S22" i="6" s="1"/>
  <c r="Q21" i="6"/>
  <c r="T21" i="6" s="1"/>
  <c r="N23" i="6"/>
  <c r="O23" i="6" s="1"/>
  <c r="M22" i="6"/>
  <c r="P22" i="6" s="1"/>
  <c r="J23" i="6"/>
  <c r="K23" i="6" s="1"/>
  <c r="I22" i="6"/>
  <c r="L22" i="6" s="1"/>
  <c r="F23" i="6"/>
  <c r="G23" i="6" s="1"/>
  <c r="E22" i="6"/>
  <c r="H22" i="6" s="1"/>
  <c r="B22" i="6"/>
  <c r="C22" i="6" s="1"/>
  <c r="A21" i="6"/>
  <c r="D21" i="6" s="1"/>
  <c r="L7" i="4"/>
  <c r="U3" i="4"/>
  <c r="G9" i="9" l="1"/>
  <c r="F11" i="9"/>
  <c r="F12" i="9"/>
  <c r="F10" i="9"/>
  <c r="G24" i="8"/>
  <c r="F25" i="8"/>
  <c r="E24" i="8"/>
  <c r="H24" i="8" s="1"/>
  <c r="V24" i="8"/>
  <c r="W23" i="8"/>
  <c r="U23" i="8"/>
  <c r="X23" i="8" s="1"/>
  <c r="C23" i="8"/>
  <c r="A23" i="8"/>
  <c r="D23" i="8" s="1"/>
  <c r="B24" i="8"/>
  <c r="O23" i="8"/>
  <c r="N24" i="8"/>
  <c r="M23" i="8"/>
  <c r="P23" i="8" s="1"/>
  <c r="K23" i="8"/>
  <c r="I23" i="8"/>
  <c r="L23" i="8" s="1"/>
  <c r="J24" i="8"/>
  <c r="S23" i="8"/>
  <c r="Q23" i="8"/>
  <c r="T23" i="8" s="1"/>
  <c r="R24" i="8"/>
  <c r="V24" i="6"/>
  <c r="W24" i="6" s="1"/>
  <c r="U23" i="6"/>
  <c r="X23" i="6" s="1"/>
  <c r="R23" i="6"/>
  <c r="S23" i="6" s="1"/>
  <c r="Q22" i="6"/>
  <c r="T22" i="6" s="1"/>
  <c r="N24" i="6"/>
  <c r="O24" i="6" s="1"/>
  <c r="M23" i="6"/>
  <c r="P23" i="6" s="1"/>
  <c r="J24" i="6"/>
  <c r="K24" i="6" s="1"/>
  <c r="I23" i="6"/>
  <c r="L23" i="6" s="1"/>
  <c r="F24" i="6"/>
  <c r="G24" i="6" s="1"/>
  <c r="E23" i="6"/>
  <c r="H23" i="6" s="1"/>
  <c r="B23" i="6"/>
  <c r="C23" i="6" s="1"/>
  <c r="A22" i="6"/>
  <c r="D22" i="6" s="1"/>
  <c r="T3" i="4"/>
  <c r="V3" i="4"/>
  <c r="W3" i="4" s="1"/>
  <c r="X3" i="4" s="1"/>
  <c r="Y3" i="4" s="1"/>
  <c r="Z3" i="4" s="1"/>
  <c r="AA3" i="4" s="1"/>
  <c r="U4" i="4" s="1"/>
  <c r="K7" i="4"/>
  <c r="M7" i="4"/>
  <c r="N7" i="4" s="1"/>
  <c r="O7" i="4" s="1"/>
  <c r="P7" i="4" s="1"/>
  <c r="Q7" i="4" s="1"/>
  <c r="R7" i="4" s="1"/>
  <c r="H9" i="9" l="1"/>
  <c r="G10" i="9"/>
  <c r="G11" i="9"/>
  <c r="G12" i="9"/>
  <c r="C24" i="8"/>
  <c r="A24" i="8"/>
  <c r="D24" i="8" s="1"/>
  <c r="B25" i="8"/>
  <c r="V25" i="8"/>
  <c r="W24" i="8"/>
  <c r="U24" i="8"/>
  <c r="X24" i="8" s="1"/>
  <c r="K24" i="8"/>
  <c r="I24" i="8"/>
  <c r="L24" i="8" s="1"/>
  <c r="J25" i="8"/>
  <c r="N25" i="8"/>
  <c r="O24" i="8"/>
  <c r="M24" i="8"/>
  <c r="P24" i="8" s="1"/>
  <c r="Q24" i="8"/>
  <c r="T24" i="8" s="1"/>
  <c r="S24" i="8"/>
  <c r="R25" i="8"/>
  <c r="F26" i="8"/>
  <c r="E25" i="8"/>
  <c r="H25" i="8" s="1"/>
  <c r="G25" i="8"/>
  <c r="V25" i="6"/>
  <c r="W25" i="6" s="1"/>
  <c r="U24" i="6"/>
  <c r="X24" i="6" s="1"/>
  <c r="R24" i="6"/>
  <c r="S24" i="6" s="1"/>
  <c r="Q23" i="6"/>
  <c r="T23" i="6" s="1"/>
  <c r="N25" i="6"/>
  <c r="O25" i="6" s="1"/>
  <c r="M24" i="6"/>
  <c r="P24" i="6" s="1"/>
  <c r="J25" i="6"/>
  <c r="K25" i="6" s="1"/>
  <c r="I24" i="6"/>
  <c r="L24" i="6" s="1"/>
  <c r="F25" i="6"/>
  <c r="G25" i="6" s="1"/>
  <c r="E24" i="6"/>
  <c r="H24" i="6" s="1"/>
  <c r="B24" i="6"/>
  <c r="C24" i="6" s="1"/>
  <c r="A23" i="6"/>
  <c r="D23" i="6" s="1"/>
  <c r="T4" i="4"/>
  <c r="V4" i="4"/>
  <c r="W4" i="4" s="1"/>
  <c r="X4" i="4" s="1"/>
  <c r="Y4" i="4" s="1"/>
  <c r="Z4" i="4" s="1"/>
  <c r="AA4" i="4" s="1"/>
  <c r="U5" i="4" s="1"/>
  <c r="B13" i="9" l="1"/>
  <c r="H11" i="9"/>
  <c r="H12" i="9"/>
  <c r="H10" i="9"/>
  <c r="V26" i="8"/>
  <c r="W25" i="8"/>
  <c r="U25" i="8"/>
  <c r="X25" i="8" s="1"/>
  <c r="F27" i="8"/>
  <c r="G26" i="8"/>
  <c r="E26" i="8"/>
  <c r="H26" i="8" s="1"/>
  <c r="R26" i="8"/>
  <c r="S25" i="8"/>
  <c r="Q25" i="8"/>
  <c r="T25" i="8" s="1"/>
  <c r="C25" i="8"/>
  <c r="A25" i="8"/>
  <c r="D25" i="8" s="1"/>
  <c r="B26" i="8"/>
  <c r="N26" i="8"/>
  <c r="O25" i="8"/>
  <c r="M25" i="8"/>
  <c r="P25" i="8" s="1"/>
  <c r="I25" i="8"/>
  <c r="L25" i="8" s="1"/>
  <c r="K25" i="8"/>
  <c r="J26" i="8"/>
  <c r="V26" i="6"/>
  <c r="W26" i="6" s="1"/>
  <c r="U25" i="6"/>
  <c r="X25" i="6" s="1"/>
  <c r="R25" i="6"/>
  <c r="S25" i="6" s="1"/>
  <c r="Q24" i="6"/>
  <c r="T24" i="6" s="1"/>
  <c r="N26" i="6"/>
  <c r="O26" i="6" s="1"/>
  <c r="M25" i="6"/>
  <c r="P25" i="6" s="1"/>
  <c r="J26" i="6"/>
  <c r="K26" i="6" s="1"/>
  <c r="I25" i="6"/>
  <c r="L25" i="6" s="1"/>
  <c r="F26" i="6"/>
  <c r="G26" i="6" s="1"/>
  <c r="E25" i="6"/>
  <c r="H25" i="6" s="1"/>
  <c r="B25" i="6"/>
  <c r="C25" i="6" s="1"/>
  <c r="A24" i="6"/>
  <c r="D24" i="6" s="1"/>
  <c r="V5" i="4"/>
  <c r="W5" i="4" s="1"/>
  <c r="X5" i="4" s="1"/>
  <c r="Y5" i="4" s="1"/>
  <c r="Z5" i="4" s="1"/>
  <c r="AA5" i="4" s="1"/>
  <c r="U6" i="4" s="1"/>
  <c r="T5" i="4"/>
  <c r="C13" i="9" l="1"/>
  <c r="A13" i="9"/>
  <c r="B15" i="9"/>
  <c r="B16" i="9"/>
  <c r="B14" i="9"/>
  <c r="K26" i="8"/>
  <c r="J27" i="8"/>
  <c r="I26" i="8"/>
  <c r="L26" i="8" s="1"/>
  <c r="B27" i="8"/>
  <c r="A26" i="8"/>
  <c r="D26" i="8" s="1"/>
  <c r="C26" i="8"/>
  <c r="E27" i="8"/>
  <c r="H27" i="8" s="1"/>
  <c r="G27" i="8"/>
  <c r="F28" i="8"/>
  <c r="S26" i="8"/>
  <c r="R27" i="8"/>
  <c r="Q26" i="8"/>
  <c r="T26" i="8" s="1"/>
  <c r="O26" i="8"/>
  <c r="M26" i="8"/>
  <c r="P26" i="8" s="1"/>
  <c r="N27" i="8"/>
  <c r="W26" i="8"/>
  <c r="V27" i="8"/>
  <c r="U26" i="8"/>
  <c r="X26" i="8" s="1"/>
  <c r="V27" i="6"/>
  <c r="W27" i="6" s="1"/>
  <c r="U26" i="6"/>
  <c r="X26" i="6" s="1"/>
  <c r="R26" i="6"/>
  <c r="S26" i="6" s="1"/>
  <c r="Q25" i="6"/>
  <c r="T25" i="6" s="1"/>
  <c r="N27" i="6"/>
  <c r="O27" i="6" s="1"/>
  <c r="M26" i="6"/>
  <c r="P26" i="6" s="1"/>
  <c r="J27" i="6"/>
  <c r="K27" i="6" s="1"/>
  <c r="I26" i="6"/>
  <c r="L26" i="6" s="1"/>
  <c r="F27" i="6"/>
  <c r="G27" i="6" s="1"/>
  <c r="E26" i="6"/>
  <c r="H26" i="6" s="1"/>
  <c r="B26" i="6"/>
  <c r="C26" i="6" s="1"/>
  <c r="A25" i="6"/>
  <c r="D25" i="6" s="1"/>
  <c r="V6" i="4"/>
  <c r="W6" i="4" s="1"/>
  <c r="X6" i="4" s="1"/>
  <c r="Y6" i="4" s="1"/>
  <c r="Z6" i="4" s="1"/>
  <c r="AA6" i="4" s="1"/>
  <c r="U7" i="4" s="1"/>
  <c r="T6" i="4"/>
  <c r="D13" i="9" l="1"/>
  <c r="C16" i="9"/>
  <c r="C14" i="9"/>
  <c r="C15" i="9"/>
  <c r="U27" i="8"/>
  <c r="X27" i="8" s="1"/>
  <c r="W27" i="8"/>
  <c r="V28" i="8"/>
  <c r="C27" i="8"/>
  <c r="B28" i="8"/>
  <c r="A27" i="8"/>
  <c r="D27" i="8" s="1"/>
  <c r="E28" i="8"/>
  <c r="H28" i="8" s="1"/>
  <c r="G28" i="8"/>
  <c r="F29" i="8"/>
  <c r="M27" i="8"/>
  <c r="P27" i="8" s="1"/>
  <c r="O27" i="8"/>
  <c r="N28" i="8"/>
  <c r="Q27" i="8"/>
  <c r="T27" i="8" s="1"/>
  <c r="S27" i="8"/>
  <c r="R28" i="8"/>
  <c r="I27" i="8"/>
  <c r="L27" i="8" s="1"/>
  <c r="K27" i="8"/>
  <c r="J28" i="8"/>
  <c r="V28" i="6"/>
  <c r="W28" i="6" s="1"/>
  <c r="U27" i="6"/>
  <c r="X27" i="6" s="1"/>
  <c r="R27" i="6"/>
  <c r="S27" i="6" s="1"/>
  <c r="Q26" i="6"/>
  <c r="T26" i="6" s="1"/>
  <c r="N28" i="6"/>
  <c r="O28" i="6" s="1"/>
  <c r="M27" i="6"/>
  <c r="P27" i="6" s="1"/>
  <c r="J28" i="6"/>
  <c r="K28" i="6" s="1"/>
  <c r="I27" i="6"/>
  <c r="L27" i="6" s="1"/>
  <c r="F28" i="6"/>
  <c r="G28" i="6" s="1"/>
  <c r="E27" i="6"/>
  <c r="H27" i="6" s="1"/>
  <c r="B27" i="6"/>
  <c r="C27" i="6" s="1"/>
  <c r="A26" i="6"/>
  <c r="D26" i="6" s="1"/>
  <c r="T7" i="4"/>
  <c r="V7" i="4"/>
  <c r="W7" i="4" s="1"/>
  <c r="X7" i="4" s="1"/>
  <c r="Y7" i="4" s="1"/>
  <c r="Z7" i="4" s="1"/>
  <c r="AA7" i="4" s="1"/>
  <c r="E13" i="9" l="1"/>
  <c r="D16" i="9"/>
  <c r="D15" i="9"/>
  <c r="D14" i="9"/>
  <c r="I28" i="8"/>
  <c r="L28" i="8" s="1"/>
  <c r="K28" i="8"/>
  <c r="J29" i="8"/>
  <c r="M28" i="8"/>
  <c r="P28" i="8" s="1"/>
  <c r="O28" i="8"/>
  <c r="N29" i="8"/>
  <c r="Q28" i="8"/>
  <c r="T28" i="8" s="1"/>
  <c r="S28" i="8"/>
  <c r="R29" i="8"/>
  <c r="U28" i="8"/>
  <c r="X28" i="8" s="1"/>
  <c r="W28" i="8"/>
  <c r="V29" i="8"/>
  <c r="E29" i="8"/>
  <c r="H29" i="8" s="1"/>
  <c r="G29" i="8"/>
  <c r="F30" i="8"/>
  <c r="A28" i="8"/>
  <c r="D28" i="8" s="1"/>
  <c r="C28" i="8"/>
  <c r="B29" i="8"/>
  <c r="V29" i="6"/>
  <c r="W29" i="6" s="1"/>
  <c r="U28" i="6"/>
  <c r="X28" i="6" s="1"/>
  <c r="R28" i="6"/>
  <c r="S28" i="6" s="1"/>
  <c r="Q27" i="6"/>
  <c r="T27" i="6" s="1"/>
  <c r="N29" i="6"/>
  <c r="O29" i="6" s="1"/>
  <c r="M28" i="6"/>
  <c r="P28" i="6" s="1"/>
  <c r="J29" i="6"/>
  <c r="K29" i="6" s="1"/>
  <c r="I28" i="6"/>
  <c r="L28" i="6" s="1"/>
  <c r="F29" i="6"/>
  <c r="G29" i="6" s="1"/>
  <c r="E28" i="6"/>
  <c r="H28" i="6" s="1"/>
  <c r="B28" i="6"/>
  <c r="C28" i="6" s="1"/>
  <c r="A27" i="6"/>
  <c r="D27" i="6" s="1"/>
  <c r="U8" i="4"/>
  <c r="C12" i="4"/>
  <c r="F13" i="9" l="1"/>
  <c r="E15" i="9"/>
  <c r="E16" i="9"/>
  <c r="E14" i="9"/>
  <c r="U29" i="8"/>
  <c r="X29" i="8" s="1"/>
  <c r="W29" i="8"/>
  <c r="V30" i="8"/>
  <c r="A29" i="8"/>
  <c r="D29" i="8" s="1"/>
  <c r="C29" i="8"/>
  <c r="B30" i="8"/>
  <c r="E30" i="8"/>
  <c r="H30" i="8" s="1"/>
  <c r="G30" i="8"/>
  <c r="F31" i="8"/>
  <c r="I29" i="8"/>
  <c r="L29" i="8" s="1"/>
  <c r="K29" i="8"/>
  <c r="J30" i="8"/>
  <c r="M29" i="8"/>
  <c r="P29" i="8" s="1"/>
  <c r="O29" i="8"/>
  <c r="N30" i="8"/>
  <c r="Q29" i="8"/>
  <c r="T29" i="8" s="1"/>
  <c r="S29" i="8"/>
  <c r="R30" i="8"/>
  <c r="V30" i="6"/>
  <c r="W30" i="6" s="1"/>
  <c r="U29" i="6"/>
  <c r="X29" i="6" s="1"/>
  <c r="R29" i="6"/>
  <c r="S29" i="6" s="1"/>
  <c r="Q28" i="6"/>
  <c r="T28" i="6" s="1"/>
  <c r="N30" i="6"/>
  <c r="O30" i="6" s="1"/>
  <c r="M29" i="6"/>
  <c r="P29" i="6" s="1"/>
  <c r="J30" i="6"/>
  <c r="K30" i="6" s="1"/>
  <c r="I29" i="6"/>
  <c r="L29" i="6" s="1"/>
  <c r="F30" i="6"/>
  <c r="G30" i="6" s="1"/>
  <c r="E29" i="6"/>
  <c r="H29" i="6" s="1"/>
  <c r="B29" i="6"/>
  <c r="C29" i="6" s="1"/>
  <c r="A28" i="6"/>
  <c r="D28" i="6" s="1"/>
  <c r="B12" i="4"/>
  <c r="D12" i="4"/>
  <c r="E12" i="4" s="1"/>
  <c r="F12" i="4" s="1"/>
  <c r="G12" i="4" s="1"/>
  <c r="H12" i="4" s="1"/>
  <c r="I12" i="4" s="1"/>
  <c r="C13" i="4" s="1"/>
  <c r="T8" i="4"/>
  <c r="V8" i="4"/>
  <c r="W8" i="4" s="1"/>
  <c r="X8" i="4" s="1"/>
  <c r="Y8" i="4" s="1"/>
  <c r="Z8" i="4" s="1"/>
  <c r="AA8" i="4" s="1"/>
  <c r="G13" i="9" l="1"/>
  <c r="F14" i="9"/>
  <c r="F15" i="9"/>
  <c r="F16" i="9"/>
  <c r="I30" i="8"/>
  <c r="L30" i="8" s="1"/>
  <c r="K30" i="8"/>
  <c r="J31" i="8"/>
  <c r="M30" i="8"/>
  <c r="P30" i="8" s="1"/>
  <c r="O30" i="8"/>
  <c r="N31" i="8"/>
  <c r="U30" i="8"/>
  <c r="X30" i="8" s="1"/>
  <c r="W30" i="8"/>
  <c r="V31" i="8"/>
  <c r="Q30" i="8"/>
  <c r="T30" i="8" s="1"/>
  <c r="S30" i="8"/>
  <c r="R31" i="8"/>
  <c r="A30" i="8"/>
  <c r="D30" i="8" s="1"/>
  <c r="C30" i="8"/>
  <c r="B31" i="8"/>
  <c r="E31" i="8"/>
  <c r="H31" i="8" s="1"/>
  <c r="G31" i="8"/>
  <c r="F32" i="8"/>
  <c r="V31" i="6"/>
  <c r="W31" i="6" s="1"/>
  <c r="U30" i="6"/>
  <c r="X30" i="6" s="1"/>
  <c r="R30" i="6"/>
  <c r="S30" i="6" s="1"/>
  <c r="Q29" i="6"/>
  <c r="T29" i="6" s="1"/>
  <c r="N31" i="6"/>
  <c r="O31" i="6" s="1"/>
  <c r="M30" i="6"/>
  <c r="P30" i="6" s="1"/>
  <c r="J31" i="6"/>
  <c r="K31" i="6" s="1"/>
  <c r="I30" i="6"/>
  <c r="L30" i="6" s="1"/>
  <c r="F31" i="6"/>
  <c r="G31" i="6" s="1"/>
  <c r="E30" i="6"/>
  <c r="H30" i="6" s="1"/>
  <c r="B30" i="6"/>
  <c r="C30" i="6" s="1"/>
  <c r="A29" i="6"/>
  <c r="D29" i="6" s="1"/>
  <c r="B13" i="4"/>
  <c r="D13" i="4"/>
  <c r="E13" i="4" s="1"/>
  <c r="F13" i="4" s="1"/>
  <c r="G13" i="4" s="1"/>
  <c r="H13" i="4" s="1"/>
  <c r="I13" i="4" s="1"/>
  <c r="C14" i="4" s="1"/>
  <c r="H13" i="9" l="1"/>
  <c r="G14" i="9"/>
  <c r="G15" i="9"/>
  <c r="G16" i="9"/>
  <c r="Q31" i="8"/>
  <c r="T31" i="8" s="1"/>
  <c r="S31" i="8"/>
  <c r="R32" i="8"/>
  <c r="A31" i="8"/>
  <c r="D31" i="8" s="1"/>
  <c r="C31" i="8"/>
  <c r="B32" i="8"/>
  <c r="I31" i="8"/>
  <c r="L31" i="8" s="1"/>
  <c r="K31" i="8"/>
  <c r="J32" i="8"/>
  <c r="E32" i="8"/>
  <c r="H32" i="8" s="1"/>
  <c r="G32" i="8"/>
  <c r="F33" i="8"/>
  <c r="M31" i="8"/>
  <c r="P31" i="8" s="1"/>
  <c r="O31" i="8"/>
  <c r="N32" i="8"/>
  <c r="U31" i="8"/>
  <c r="X31" i="8" s="1"/>
  <c r="W31" i="8"/>
  <c r="V32" i="8"/>
  <c r="V32" i="6"/>
  <c r="W32" i="6" s="1"/>
  <c r="U31" i="6"/>
  <c r="X31" i="6" s="1"/>
  <c r="R31" i="6"/>
  <c r="S31" i="6" s="1"/>
  <c r="Q30" i="6"/>
  <c r="T30" i="6" s="1"/>
  <c r="N32" i="6"/>
  <c r="O32" i="6" s="1"/>
  <c r="M31" i="6"/>
  <c r="P31" i="6" s="1"/>
  <c r="J32" i="6"/>
  <c r="K32" i="6" s="1"/>
  <c r="I31" i="6"/>
  <c r="L31" i="6" s="1"/>
  <c r="F32" i="6"/>
  <c r="G32" i="6" s="1"/>
  <c r="E31" i="6"/>
  <c r="H31" i="6" s="1"/>
  <c r="B31" i="6"/>
  <c r="C31" i="6" s="1"/>
  <c r="A30" i="6"/>
  <c r="D30" i="6" s="1"/>
  <c r="B14" i="4"/>
  <c r="D14" i="4"/>
  <c r="E14" i="4" s="1"/>
  <c r="F14" i="4" s="1"/>
  <c r="G14" i="4" s="1"/>
  <c r="H14" i="4" s="1"/>
  <c r="I14" i="4" s="1"/>
  <c r="C15" i="4" s="1"/>
  <c r="B17" i="9" l="1"/>
  <c r="H14" i="9"/>
  <c r="H15" i="9"/>
  <c r="H16" i="9"/>
  <c r="E33" i="8"/>
  <c r="H33" i="8" s="1"/>
  <c r="G33" i="8"/>
  <c r="F34" i="8"/>
  <c r="U32" i="8"/>
  <c r="X32" i="8" s="1"/>
  <c r="W32" i="8"/>
  <c r="V33" i="8"/>
  <c r="M32" i="8"/>
  <c r="P32" i="8" s="1"/>
  <c r="O32" i="8"/>
  <c r="N33" i="8"/>
  <c r="Q32" i="8"/>
  <c r="T32" i="8" s="1"/>
  <c r="S32" i="8"/>
  <c r="R33" i="8"/>
  <c r="A32" i="8"/>
  <c r="D32" i="8" s="1"/>
  <c r="C32" i="8"/>
  <c r="B33" i="8"/>
  <c r="I32" i="8"/>
  <c r="L32" i="8" s="1"/>
  <c r="K32" i="8"/>
  <c r="J33" i="8"/>
  <c r="V33" i="6"/>
  <c r="W33" i="6" s="1"/>
  <c r="U32" i="6"/>
  <c r="X32" i="6" s="1"/>
  <c r="R32" i="6"/>
  <c r="S32" i="6" s="1"/>
  <c r="Q31" i="6"/>
  <c r="T31" i="6" s="1"/>
  <c r="N33" i="6"/>
  <c r="O33" i="6" s="1"/>
  <c r="M32" i="6"/>
  <c r="P32" i="6" s="1"/>
  <c r="J33" i="6"/>
  <c r="K33" i="6" s="1"/>
  <c r="I32" i="6"/>
  <c r="L32" i="6" s="1"/>
  <c r="F33" i="6"/>
  <c r="G33" i="6" s="1"/>
  <c r="E32" i="6"/>
  <c r="H32" i="6" s="1"/>
  <c r="B32" i="6"/>
  <c r="C32" i="6" s="1"/>
  <c r="A31" i="6"/>
  <c r="D31" i="6" s="1"/>
  <c r="B15" i="4"/>
  <c r="D15" i="4"/>
  <c r="E15" i="4" s="1"/>
  <c r="F15" i="4" s="1"/>
  <c r="G15" i="4" s="1"/>
  <c r="H15" i="4" s="1"/>
  <c r="I15" i="4" s="1"/>
  <c r="C16" i="4" s="1"/>
  <c r="C17" i="9" l="1"/>
  <c r="B18" i="9"/>
  <c r="B19" i="9"/>
  <c r="A17" i="9"/>
  <c r="B20" i="9"/>
  <c r="M33" i="8"/>
  <c r="P33" i="8" s="1"/>
  <c r="O33" i="8"/>
  <c r="N34" i="8"/>
  <c r="Q33" i="8"/>
  <c r="T33" i="8" s="1"/>
  <c r="S33" i="8"/>
  <c r="R34" i="8"/>
  <c r="A33" i="8"/>
  <c r="D33" i="8" s="1"/>
  <c r="C33" i="8"/>
  <c r="B34" i="8"/>
  <c r="E34" i="8"/>
  <c r="H34" i="8" s="1"/>
  <c r="G34" i="8"/>
  <c r="F35" i="8"/>
  <c r="F36" i="8" s="1"/>
  <c r="I33" i="8"/>
  <c r="L33" i="8" s="1"/>
  <c r="K33" i="8"/>
  <c r="J34" i="8"/>
  <c r="U33" i="8"/>
  <c r="X33" i="8" s="1"/>
  <c r="W33" i="8"/>
  <c r="V34" i="8"/>
  <c r="V34" i="6"/>
  <c r="W34" i="6" s="1"/>
  <c r="U33" i="6"/>
  <c r="X33" i="6" s="1"/>
  <c r="R33" i="6"/>
  <c r="S33" i="6" s="1"/>
  <c r="Q32" i="6"/>
  <c r="T32" i="6" s="1"/>
  <c r="N34" i="6"/>
  <c r="O34" i="6" s="1"/>
  <c r="M33" i="6"/>
  <c r="P33" i="6" s="1"/>
  <c r="J34" i="6"/>
  <c r="K34" i="6" s="1"/>
  <c r="I33" i="6"/>
  <c r="L33" i="6" s="1"/>
  <c r="F34" i="6"/>
  <c r="G34" i="6" s="1"/>
  <c r="E33" i="6"/>
  <c r="H33" i="6" s="1"/>
  <c r="B33" i="6"/>
  <c r="C33" i="6" s="1"/>
  <c r="A32" i="6"/>
  <c r="D32" i="6" s="1"/>
  <c r="B16" i="4"/>
  <c r="D16" i="4"/>
  <c r="E16" i="4" s="1"/>
  <c r="F16" i="4" s="1"/>
  <c r="G16" i="4" s="1"/>
  <c r="H16" i="4" s="1"/>
  <c r="I16" i="4" s="1"/>
  <c r="E36" i="8" l="1"/>
  <c r="H36" i="8" s="1"/>
  <c r="F37" i="8"/>
  <c r="G36" i="8"/>
  <c r="D17" i="9"/>
  <c r="C18" i="9"/>
  <c r="C19" i="9"/>
  <c r="C20" i="9"/>
  <c r="E35" i="8"/>
  <c r="H35" i="8" s="1"/>
  <c r="G35" i="8"/>
  <c r="I34" i="8"/>
  <c r="L34" i="8" s="1"/>
  <c r="K34" i="8"/>
  <c r="J35" i="8"/>
  <c r="M34" i="8"/>
  <c r="P34" i="8" s="1"/>
  <c r="O34" i="8"/>
  <c r="N35" i="8"/>
  <c r="Q34" i="8"/>
  <c r="T34" i="8" s="1"/>
  <c r="S34" i="8"/>
  <c r="R35" i="8"/>
  <c r="U34" i="8"/>
  <c r="X34" i="8" s="1"/>
  <c r="W34" i="8"/>
  <c r="V35" i="8"/>
  <c r="A34" i="8"/>
  <c r="D34" i="8" s="1"/>
  <c r="C34" i="8"/>
  <c r="B35" i="8"/>
  <c r="V35" i="6"/>
  <c r="W35" i="6" s="1"/>
  <c r="U34" i="6"/>
  <c r="X34" i="6" s="1"/>
  <c r="Q33" i="6"/>
  <c r="T33" i="6" s="1"/>
  <c r="R34" i="6"/>
  <c r="S34" i="6" s="1"/>
  <c r="N35" i="6"/>
  <c r="O35" i="6" s="1"/>
  <c r="M34" i="6"/>
  <c r="P34" i="6" s="1"/>
  <c r="J35" i="6"/>
  <c r="K35" i="6" s="1"/>
  <c r="I34" i="6"/>
  <c r="L34" i="6" s="1"/>
  <c r="F35" i="6"/>
  <c r="G35" i="6" s="1"/>
  <c r="E34" i="6"/>
  <c r="H34" i="6" s="1"/>
  <c r="B34" i="6"/>
  <c r="C34" i="6" s="1"/>
  <c r="A33" i="6"/>
  <c r="D33" i="6" s="1"/>
  <c r="C17" i="4"/>
  <c r="L12" i="4"/>
  <c r="E17" i="9" l="1"/>
  <c r="D20" i="9"/>
  <c r="D18" i="9"/>
  <c r="D19" i="9"/>
  <c r="E37" i="8"/>
  <c r="H37" i="8" s="1"/>
  <c r="F38" i="8"/>
  <c r="G37" i="8"/>
  <c r="V36" i="8"/>
  <c r="U35" i="8"/>
  <c r="X35" i="8" s="1"/>
  <c r="W35" i="8"/>
  <c r="R36" i="8"/>
  <c r="Q35" i="8"/>
  <c r="T35" i="8" s="1"/>
  <c r="S35" i="8"/>
  <c r="A35" i="8"/>
  <c r="D35" i="8" s="1"/>
  <c r="C35" i="8"/>
  <c r="B36" i="8"/>
  <c r="J36" i="8"/>
  <c r="I35" i="8"/>
  <c r="L35" i="8" s="1"/>
  <c r="K35" i="8"/>
  <c r="N36" i="8"/>
  <c r="M35" i="8"/>
  <c r="P35" i="8" s="1"/>
  <c r="O35" i="8"/>
  <c r="V36" i="6"/>
  <c r="W36" i="6" s="1"/>
  <c r="U35" i="6"/>
  <c r="X35" i="6" s="1"/>
  <c r="R35" i="6"/>
  <c r="S35" i="6" s="1"/>
  <c r="Q34" i="6"/>
  <c r="T34" i="6" s="1"/>
  <c r="N36" i="6"/>
  <c r="O36" i="6" s="1"/>
  <c r="M35" i="6"/>
  <c r="P35" i="6" s="1"/>
  <c r="J36" i="6"/>
  <c r="K36" i="6" s="1"/>
  <c r="I35" i="6"/>
  <c r="L35" i="6" s="1"/>
  <c r="E35" i="6"/>
  <c r="E39" i="6" s="1"/>
  <c r="B35" i="6"/>
  <c r="C35" i="6" s="1"/>
  <c r="A34" i="6"/>
  <c r="D34" i="6" s="1"/>
  <c r="K12" i="4"/>
  <c r="M12" i="4"/>
  <c r="N12" i="4" s="1"/>
  <c r="O12" i="4" s="1"/>
  <c r="P12" i="4" s="1"/>
  <c r="Q12" i="4" s="1"/>
  <c r="R12" i="4" s="1"/>
  <c r="L13" i="4" s="1"/>
  <c r="B17" i="4"/>
  <c r="D17" i="4"/>
  <c r="E17" i="4" s="1"/>
  <c r="F17" i="4" s="1"/>
  <c r="G17" i="4" s="1"/>
  <c r="H17" i="4" s="1"/>
  <c r="I17" i="4" s="1"/>
  <c r="E38" i="8" l="1"/>
  <c r="H38" i="8" s="1"/>
  <c r="G38" i="8"/>
  <c r="E39" i="8"/>
  <c r="F17" i="9"/>
  <c r="E20" i="9"/>
  <c r="E18" i="9"/>
  <c r="E19" i="9"/>
  <c r="R37" i="8"/>
  <c r="Q36" i="8"/>
  <c r="T36" i="8" s="1"/>
  <c r="S36" i="8"/>
  <c r="J37" i="8"/>
  <c r="I36" i="8"/>
  <c r="L36" i="8" s="1"/>
  <c r="K36" i="8"/>
  <c r="N37" i="8"/>
  <c r="N38" i="8" s="1"/>
  <c r="M36" i="8"/>
  <c r="P36" i="8" s="1"/>
  <c r="O36" i="8"/>
  <c r="B37" i="8"/>
  <c r="A36" i="8"/>
  <c r="D36" i="8" s="1"/>
  <c r="C36" i="8"/>
  <c r="V37" i="8"/>
  <c r="V38" i="8" s="1"/>
  <c r="U36" i="8"/>
  <c r="X36" i="8" s="1"/>
  <c r="W36" i="8"/>
  <c r="V37" i="6"/>
  <c r="W37" i="6" s="1"/>
  <c r="U36" i="6"/>
  <c r="X36" i="6" s="1"/>
  <c r="R36" i="6"/>
  <c r="S36" i="6" s="1"/>
  <c r="Q35" i="6"/>
  <c r="T35" i="6" s="1"/>
  <c r="H35" i="6"/>
  <c r="N37" i="6"/>
  <c r="O37" i="6" s="1"/>
  <c r="M36" i="6"/>
  <c r="P36" i="6" s="1"/>
  <c r="J37" i="6"/>
  <c r="K37" i="6" s="1"/>
  <c r="I36" i="6"/>
  <c r="L36" i="6" s="1"/>
  <c r="B36" i="6"/>
  <c r="C36" i="6" s="1"/>
  <c r="A35" i="6"/>
  <c r="D35" i="6" s="1"/>
  <c r="K13" i="4"/>
  <c r="M13" i="4"/>
  <c r="N13" i="4" s="1"/>
  <c r="O13" i="4" s="1"/>
  <c r="P13" i="4" s="1"/>
  <c r="Q13" i="4" s="1"/>
  <c r="R13" i="4" s="1"/>
  <c r="L14" i="4" s="1"/>
  <c r="U38" i="8" l="1"/>
  <c r="X38" i="8" s="1"/>
  <c r="W38" i="8"/>
  <c r="G17" i="9"/>
  <c r="F20" i="9"/>
  <c r="F18" i="9"/>
  <c r="F19" i="9"/>
  <c r="M38" i="8"/>
  <c r="P38" i="8" s="1"/>
  <c r="O38" i="8"/>
  <c r="M37" i="8"/>
  <c r="P37" i="8" s="1"/>
  <c r="O37" i="8"/>
  <c r="U37" i="8"/>
  <c r="X37" i="8" s="1"/>
  <c r="W37" i="8"/>
  <c r="U39" i="8"/>
  <c r="Q37" i="8"/>
  <c r="T37" i="8" s="1"/>
  <c r="S37" i="8"/>
  <c r="I37" i="8"/>
  <c r="L37" i="8" s="1"/>
  <c r="K37" i="8"/>
  <c r="B38" i="8"/>
  <c r="A37" i="8"/>
  <c r="D37" i="8" s="1"/>
  <c r="C37" i="8"/>
  <c r="U37" i="6"/>
  <c r="X37" i="6" s="1"/>
  <c r="R37" i="6"/>
  <c r="S37" i="6" s="1"/>
  <c r="Q36" i="6"/>
  <c r="T36" i="6" s="1"/>
  <c r="M37" i="6"/>
  <c r="M39" i="6" s="1"/>
  <c r="J38" i="6"/>
  <c r="K38" i="6" s="1"/>
  <c r="I37" i="6"/>
  <c r="L37" i="6" s="1"/>
  <c r="B37" i="6"/>
  <c r="C37" i="6" s="1"/>
  <c r="A36" i="6"/>
  <c r="D36" i="6" s="1"/>
  <c r="K14" i="4"/>
  <c r="M14" i="4"/>
  <c r="N14" i="4" s="1"/>
  <c r="O14" i="4" s="1"/>
  <c r="P14" i="4" s="1"/>
  <c r="Q14" i="4" s="1"/>
  <c r="R14" i="4" s="1"/>
  <c r="L15" i="4" s="1"/>
  <c r="M39" i="8" l="1"/>
  <c r="H17" i="9"/>
  <c r="G20" i="9"/>
  <c r="G18" i="9"/>
  <c r="G19" i="9"/>
  <c r="Q39" i="8"/>
  <c r="I39" i="8"/>
  <c r="A38" i="8"/>
  <c r="D38" i="8" s="1"/>
  <c r="C38" i="8"/>
  <c r="U39" i="6"/>
  <c r="R38" i="6"/>
  <c r="S38" i="6" s="1"/>
  <c r="Q37" i="6"/>
  <c r="T37" i="6" s="1"/>
  <c r="P37" i="6"/>
  <c r="I38" i="6"/>
  <c r="I39" i="6" s="1"/>
  <c r="B38" i="6"/>
  <c r="C38" i="6" s="1"/>
  <c r="A37" i="6"/>
  <c r="D37" i="6" s="1"/>
  <c r="M15" i="4"/>
  <c r="N15" i="4" s="1"/>
  <c r="O15" i="4" s="1"/>
  <c r="P15" i="4" s="1"/>
  <c r="Q15" i="4" s="1"/>
  <c r="R15" i="4" s="1"/>
  <c r="L16" i="4" s="1"/>
  <c r="K15" i="4"/>
  <c r="A39" i="8" l="1"/>
  <c r="B21" i="9"/>
  <c r="H20" i="9"/>
  <c r="H18" i="9"/>
  <c r="H19" i="9"/>
  <c r="Q38" i="6"/>
  <c r="T38" i="6" s="1"/>
  <c r="A38" i="6"/>
  <c r="A39" i="6" s="1"/>
  <c r="L38" i="6"/>
  <c r="K16" i="4"/>
  <c r="M16" i="4"/>
  <c r="N16" i="4" s="1"/>
  <c r="O16" i="4" s="1"/>
  <c r="P16" i="4" s="1"/>
  <c r="Q16" i="4" s="1"/>
  <c r="R16" i="4" s="1"/>
  <c r="C21" i="9" l="1"/>
  <c r="B22" i="9"/>
  <c r="A21" i="9"/>
  <c r="B24" i="9"/>
  <c r="B23" i="9"/>
  <c r="Q39" i="6"/>
  <c r="D38" i="6"/>
  <c r="L17" i="4"/>
  <c r="U12" i="4"/>
  <c r="D21" i="9" l="1"/>
  <c r="C24" i="9"/>
  <c r="C22" i="9"/>
  <c r="C23" i="9"/>
  <c r="K17" i="4"/>
  <c r="M17" i="4"/>
  <c r="N17" i="4" s="1"/>
  <c r="O17" i="4" s="1"/>
  <c r="P17" i="4" s="1"/>
  <c r="Q17" i="4" s="1"/>
  <c r="R17" i="4" s="1"/>
  <c r="T12" i="4"/>
  <c r="V12" i="4"/>
  <c r="W12" i="4" s="1"/>
  <c r="X12" i="4" s="1"/>
  <c r="Y12" i="4" s="1"/>
  <c r="Z12" i="4" s="1"/>
  <c r="AA12" i="4" s="1"/>
  <c r="U13" i="4" s="1"/>
  <c r="E21" i="9" l="1"/>
  <c r="D22" i="9"/>
  <c r="D24" i="9"/>
  <c r="D23" i="9"/>
  <c r="T13" i="4"/>
  <c r="V13" i="4"/>
  <c r="W13" i="4" s="1"/>
  <c r="X13" i="4" s="1"/>
  <c r="Y13" i="4" s="1"/>
  <c r="Z13" i="4" s="1"/>
  <c r="AA13" i="4" s="1"/>
  <c r="U14" i="4" s="1"/>
  <c r="F21" i="9" l="1"/>
  <c r="E24" i="9"/>
  <c r="E23" i="9"/>
  <c r="E22" i="9"/>
  <c r="T14" i="4"/>
  <c r="V14" i="4"/>
  <c r="W14" i="4" s="1"/>
  <c r="X14" i="4" s="1"/>
  <c r="Y14" i="4" s="1"/>
  <c r="Z14" i="4" s="1"/>
  <c r="AA14" i="4" s="1"/>
  <c r="U15" i="4" s="1"/>
  <c r="G21" i="9" l="1"/>
  <c r="F23" i="9"/>
  <c r="F22" i="9"/>
  <c r="F24" i="9"/>
  <c r="T15" i="4"/>
  <c r="V15" i="4"/>
  <c r="W15" i="4" s="1"/>
  <c r="X15" i="4" s="1"/>
  <c r="Y15" i="4" s="1"/>
  <c r="Z15" i="4" s="1"/>
  <c r="AA15" i="4" s="1"/>
  <c r="U16" i="4" s="1"/>
  <c r="H21" i="9" l="1"/>
  <c r="G23" i="9"/>
  <c r="G24" i="9"/>
  <c r="G22" i="9"/>
  <c r="T16" i="4"/>
  <c r="V16" i="4"/>
  <c r="W16" i="4" s="1"/>
  <c r="X16" i="4" s="1"/>
  <c r="Y16" i="4" s="1"/>
  <c r="Z16" i="4" s="1"/>
  <c r="AA16" i="4" s="1"/>
  <c r="H23" i="9" l="1"/>
  <c r="B25" i="9"/>
  <c r="H22" i="9"/>
  <c r="H24" i="9"/>
  <c r="U17" i="4"/>
  <c r="C21" i="4"/>
  <c r="B5" i="11"/>
  <c r="C5" i="11" l="1"/>
  <c r="B8" i="11"/>
  <c r="A5" i="11"/>
  <c r="B7" i="11"/>
  <c r="B6" i="11"/>
  <c r="B28" i="9"/>
  <c r="B26" i="9"/>
  <c r="C25" i="9"/>
  <c r="A25" i="9"/>
  <c r="B27" i="9"/>
  <c r="B21" i="4"/>
  <c r="D21" i="4"/>
  <c r="E21" i="4" s="1"/>
  <c r="F21" i="4" s="1"/>
  <c r="G21" i="4" s="1"/>
  <c r="H21" i="4" s="1"/>
  <c r="I21" i="4" s="1"/>
  <c r="C22" i="4" s="1"/>
  <c r="V17" i="4"/>
  <c r="W17" i="4" s="1"/>
  <c r="X17" i="4" s="1"/>
  <c r="Y17" i="4" s="1"/>
  <c r="Z17" i="4" s="1"/>
  <c r="AA17" i="4" s="1"/>
  <c r="T17" i="4"/>
  <c r="D5" i="11" l="1"/>
  <c r="C6" i="11"/>
  <c r="C7" i="11"/>
  <c r="C8" i="11"/>
  <c r="C26" i="9"/>
  <c r="C27" i="9"/>
  <c r="C28" i="9"/>
  <c r="D25" i="9"/>
  <c r="B22" i="4"/>
  <c r="D22" i="4"/>
  <c r="E22" i="4" s="1"/>
  <c r="F22" i="4" s="1"/>
  <c r="G22" i="4" s="1"/>
  <c r="H22" i="4" s="1"/>
  <c r="I22" i="4" s="1"/>
  <c r="C23" i="4" s="1"/>
  <c r="D28" i="9" l="1"/>
  <c r="E25" i="9"/>
  <c r="D26" i="9"/>
  <c r="D27" i="9"/>
  <c r="D6" i="11"/>
  <c r="D7" i="11"/>
  <c r="D8" i="11"/>
  <c r="E5" i="11"/>
  <c r="B23" i="4"/>
  <c r="D23" i="4"/>
  <c r="E23" i="4" s="1"/>
  <c r="F23" i="4" s="1"/>
  <c r="G23" i="4" s="1"/>
  <c r="H23" i="4" s="1"/>
  <c r="I23" i="4" s="1"/>
  <c r="C24" i="4" s="1"/>
  <c r="E6" i="11" l="1"/>
  <c r="E8" i="11"/>
  <c r="F5" i="11"/>
  <c r="E7" i="11"/>
  <c r="E26" i="9"/>
  <c r="E27" i="9"/>
  <c r="E28" i="9"/>
  <c r="F25" i="9"/>
  <c r="B24" i="4"/>
  <c r="D24" i="4"/>
  <c r="E24" i="4" s="1"/>
  <c r="F24" i="4" s="1"/>
  <c r="G24" i="4" s="1"/>
  <c r="H24" i="4" s="1"/>
  <c r="I24" i="4" s="1"/>
  <c r="C25" i="4" s="1"/>
  <c r="F27" i="9" l="1"/>
  <c r="F28" i="9"/>
  <c r="G25" i="9"/>
  <c r="F26" i="9"/>
  <c r="F6" i="11"/>
  <c r="F8" i="11"/>
  <c r="G5" i="11"/>
  <c r="F7" i="11"/>
  <c r="B25" i="4"/>
  <c r="D25" i="4"/>
  <c r="E25" i="4" s="1"/>
  <c r="F25" i="4" s="1"/>
  <c r="G25" i="4" s="1"/>
  <c r="H25" i="4" s="1"/>
  <c r="I25" i="4" s="1"/>
  <c r="G6" i="11" l="1"/>
  <c r="G7" i="11"/>
  <c r="G8" i="11"/>
  <c r="H5" i="11"/>
  <c r="G26" i="9"/>
  <c r="G27" i="9"/>
  <c r="G28" i="9"/>
  <c r="H25" i="9"/>
  <c r="L21" i="4"/>
  <c r="C26" i="4"/>
  <c r="H28" i="9" l="1"/>
  <c r="H26" i="9"/>
  <c r="H27" i="9"/>
  <c r="H8" i="11"/>
  <c r="B9" i="11"/>
  <c r="H6" i="11"/>
  <c r="H7" i="11"/>
  <c r="M21" i="4"/>
  <c r="N21" i="4" s="1"/>
  <c r="O21" i="4" s="1"/>
  <c r="P21" i="4" s="1"/>
  <c r="Q21" i="4" s="1"/>
  <c r="R21" i="4" s="1"/>
  <c r="L22" i="4" s="1"/>
  <c r="K21" i="4"/>
  <c r="B26" i="4"/>
  <c r="D26" i="4"/>
  <c r="E26" i="4" s="1"/>
  <c r="F26" i="4" s="1"/>
  <c r="G26" i="4" s="1"/>
  <c r="H26" i="4" s="1"/>
  <c r="I26" i="4" s="1"/>
  <c r="B10" i="11" l="1"/>
  <c r="C9" i="11"/>
  <c r="A9" i="11"/>
  <c r="B11" i="11"/>
  <c r="B12" i="11"/>
  <c r="K22" i="4"/>
  <c r="M22" i="4"/>
  <c r="N22" i="4" s="1"/>
  <c r="O22" i="4" s="1"/>
  <c r="P22" i="4" s="1"/>
  <c r="Q22" i="4" s="1"/>
  <c r="R22" i="4" s="1"/>
  <c r="L23" i="4" s="1"/>
  <c r="C11" i="11" l="1"/>
  <c r="C12" i="11"/>
  <c r="D9" i="11"/>
  <c r="C10" i="11"/>
  <c r="K23" i="4"/>
  <c r="M23" i="4"/>
  <c r="N23" i="4" s="1"/>
  <c r="O23" i="4" s="1"/>
  <c r="P23" i="4" s="1"/>
  <c r="Q23" i="4" s="1"/>
  <c r="R23" i="4" s="1"/>
  <c r="L24" i="4" s="1"/>
  <c r="E9" i="11" l="1"/>
  <c r="D11" i="11"/>
  <c r="D10" i="11"/>
  <c r="D12" i="11"/>
  <c r="K24" i="4"/>
  <c r="M24" i="4"/>
  <c r="N24" i="4" s="1"/>
  <c r="O24" i="4" s="1"/>
  <c r="P24" i="4" s="1"/>
  <c r="Q24" i="4" s="1"/>
  <c r="R24" i="4" s="1"/>
  <c r="L25" i="4" s="1"/>
  <c r="E12" i="11" l="1"/>
  <c r="F9" i="11"/>
  <c r="E11" i="11"/>
  <c r="E10" i="11"/>
  <c r="K25" i="4"/>
  <c r="M25" i="4"/>
  <c r="N25" i="4" s="1"/>
  <c r="O25" i="4" s="1"/>
  <c r="P25" i="4" s="1"/>
  <c r="Q25" i="4" s="1"/>
  <c r="R25" i="4" s="1"/>
  <c r="G9" i="11" l="1"/>
  <c r="F10" i="11"/>
  <c r="F11" i="11"/>
  <c r="F12" i="11"/>
  <c r="L26" i="4"/>
  <c r="G11" i="11" l="1"/>
  <c r="G12" i="11"/>
  <c r="H9" i="11"/>
  <c r="G10" i="11"/>
  <c r="T21" i="4"/>
  <c r="V21" i="4"/>
  <c r="W21" i="4" s="1"/>
  <c r="X21" i="4" s="1"/>
  <c r="Y21" i="4" s="1"/>
  <c r="Z21" i="4" s="1"/>
  <c r="AA21" i="4" s="1"/>
  <c r="U22" i="4" s="1"/>
  <c r="M26" i="4"/>
  <c r="N26" i="4" s="1"/>
  <c r="O26" i="4" s="1"/>
  <c r="P26" i="4" s="1"/>
  <c r="Q26" i="4" s="1"/>
  <c r="R26" i="4" s="1"/>
  <c r="K26" i="4"/>
  <c r="H12" i="11" l="1"/>
  <c r="H11" i="11"/>
  <c r="B13" i="11"/>
  <c r="H10" i="11"/>
  <c r="T22" i="4"/>
  <c r="V22" i="4"/>
  <c r="W22" i="4" s="1"/>
  <c r="X22" i="4" s="1"/>
  <c r="Y22" i="4" s="1"/>
  <c r="Z22" i="4" s="1"/>
  <c r="AA22" i="4" s="1"/>
  <c r="U23" i="4" s="1"/>
  <c r="B15" i="11" l="1"/>
  <c r="A13" i="11"/>
  <c r="B16" i="11"/>
  <c r="C13" i="11"/>
  <c r="B14" i="11"/>
  <c r="T23" i="4"/>
  <c r="V23" i="4"/>
  <c r="W23" i="4" s="1"/>
  <c r="X23" i="4" s="1"/>
  <c r="Y23" i="4" s="1"/>
  <c r="Z23" i="4" s="1"/>
  <c r="AA23" i="4" s="1"/>
  <c r="U24" i="4" s="1"/>
  <c r="C16" i="11" l="1"/>
  <c r="D13" i="11"/>
  <c r="C14" i="11"/>
  <c r="C15" i="11"/>
  <c r="T24" i="4"/>
  <c r="V24" i="4"/>
  <c r="W24" i="4" s="1"/>
  <c r="X24" i="4" s="1"/>
  <c r="Y24" i="4" s="1"/>
  <c r="Z24" i="4" s="1"/>
  <c r="AA24" i="4" s="1"/>
  <c r="U25" i="4" s="1"/>
  <c r="D14" i="11" l="1"/>
  <c r="D15" i="11"/>
  <c r="D16" i="11"/>
  <c r="E13" i="11"/>
  <c r="T25" i="4"/>
  <c r="V25" i="4"/>
  <c r="W25" i="4" s="1"/>
  <c r="X25" i="4" s="1"/>
  <c r="Y25" i="4" s="1"/>
  <c r="Z25" i="4" s="1"/>
  <c r="AA25" i="4" s="1"/>
  <c r="E15" i="11" l="1"/>
  <c r="E16" i="11"/>
  <c r="F13" i="11"/>
  <c r="E14" i="11"/>
  <c r="U26" i="4"/>
  <c r="C30" i="4"/>
  <c r="F15" i="11" l="1"/>
  <c r="F16" i="11"/>
  <c r="G13" i="11"/>
  <c r="F14" i="11"/>
  <c r="T26" i="4"/>
  <c r="V26" i="4"/>
  <c r="W26" i="4" s="1"/>
  <c r="X26" i="4" s="1"/>
  <c r="Y26" i="4" s="1"/>
  <c r="Z26" i="4" s="1"/>
  <c r="AA26" i="4" s="1"/>
  <c r="B30" i="4"/>
  <c r="D30" i="4"/>
  <c r="E30" i="4" s="1"/>
  <c r="F30" i="4" s="1"/>
  <c r="G30" i="4" s="1"/>
  <c r="H30" i="4" s="1"/>
  <c r="I30" i="4" s="1"/>
  <c r="C31" i="4" s="1"/>
  <c r="G16" i="11" l="1"/>
  <c r="H13" i="11"/>
  <c r="G14" i="11"/>
  <c r="G15" i="11"/>
  <c r="B31" i="4"/>
  <c r="D31" i="4"/>
  <c r="E31" i="4" s="1"/>
  <c r="F31" i="4" s="1"/>
  <c r="G31" i="4" s="1"/>
  <c r="H31" i="4" s="1"/>
  <c r="I31" i="4" s="1"/>
  <c r="C32" i="4" s="1"/>
  <c r="H16" i="11" l="1"/>
  <c r="B17" i="11"/>
  <c r="H14" i="11"/>
  <c r="H15" i="11"/>
  <c r="B32" i="4"/>
  <c r="D32" i="4"/>
  <c r="E32" i="4" s="1"/>
  <c r="F32" i="4" s="1"/>
  <c r="G32" i="4" s="1"/>
  <c r="H32" i="4" s="1"/>
  <c r="I32" i="4" s="1"/>
  <c r="C33" i="4" s="1"/>
  <c r="B20" i="11" l="1"/>
  <c r="B19" i="11"/>
  <c r="C17" i="11"/>
  <c r="B18" i="11"/>
  <c r="A17" i="11"/>
  <c r="D33" i="4"/>
  <c r="E33" i="4" s="1"/>
  <c r="F33" i="4" s="1"/>
  <c r="G33" i="4" s="1"/>
  <c r="H33" i="4" s="1"/>
  <c r="I33" i="4" s="1"/>
  <c r="C34" i="4" s="1"/>
  <c r="B33" i="4"/>
  <c r="C18" i="11" l="1"/>
  <c r="C19" i="11"/>
  <c r="C20" i="11"/>
  <c r="D17" i="11"/>
  <c r="B34" i="4"/>
  <c r="D34" i="4"/>
  <c r="E34" i="4" s="1"/>
  <c r="F34" i="4" s="1"/>
  <c r="G34" i="4" s="1"/>
  <c r="H34" i="4" s="1"/>
  <c r="I34" i="4" s="1"/>
  <c r="D18" i="11" l="1"/>
  <c r="D19" i="11"/>
  <c r="D20" i="11"/>
  <c r="E17" i="11"/>
  <c r="L30" i="4"/>
  <c r="C35" i="4"/>
  <c r="E19" i="11" l="1"/>
  <c r="E20" i="11"/>
  <c r="F17" i="11"/>
  <c r="E18" i="11"/>
  <c r="K30" i="4"/>
  <c r="M30" i="4"/>
  <c r="N30" i="4" s="1"/>
  <c r="O30" i="4" s="1"/>
  <c r="P30" i="4" s="1"/>
  <c r="Q30" i="4" s="1"/>
  <c r="R30" i="4" s="1"/>
  <c r="L31" i="4" s="1"/>
  <c r="B35" i="4"/>
  <c r="D35" i="4"/>
  <c r="E35" i="4" s="1"/>
  <c r="F35" i="4" s="1"/>
  <c r="G35" i="4" s="1"/>
  <c r="H35" i="4" s="1"/>
  <c r="I35" i="4" s="1"/>
  <c r="F20" i="11" l="1"/>
  <c r="G17" i="11"/>
  <c r="F18" i="11"/>
  <c r="F19" i="11"/>
  <c r="M31" i="4"/>
  <c r="N31" i="4" s="1"/>
  <c r="O31" i="4" s="1"/>
  <c r="P31" i="4" s="1"/>
  <c r="Q31" i="4" s="1"/>
  <c r="R31" i="4" s="1"/>
  <c r="L32" i="4" s="1"/>
  <c r="K31" i="4"/>
  <c r="G18" i="11" l="1"/>
  <c r="G19" i="11"/>
  <c r="G20" i="11"/>
  <c r="H17" i="11"/>
  <c r="M32" i="4"/>
  <c r="N32" i="4" s="1"/>
  <c r="O32" i="4" s="1"/>
  <c r="P32" i="4" s="1"/>
  <c r="Q32" i="4" s="1"/>
  <c r="R32" i="4" s="1"/>
  <c r="L33" i="4" s="1"/>
  <c r="K32" i="4"/>
  <c r="H20" i="11" l="1"/>
  <c r="B21" i="11"/>
  <c r="H18" i="11"/>
  <c r="H19" i="11"/>
  <c r="K33" i="4"/>
  <c r="M33" i="4"/>
  <c r="N33" i="4" s="1"/>
  <c r="O33" i="4" s="1"/>
  <c r="P33" i="4" s="1"/>
  <c r="Q33" i="4" s="1"/>
  <c r="R33" i="4" s="1"/>
  <c r="L34" i="4" s="1"/>
  <c r="A21" i="11" l="1"/>
  <c r="B23" i="11"/>
  <c r="B24" i="11"/>
  <c r="B22" i="11"/>
  <c r="C21" i="11"/>
  <c r="K34" i="4"/>
  <c r="M34" i="4"/>
  <c r="N34" i="4" s="1"/>
  <c r="O34" i="4" s="1"/>
  <c r="P34" i="4" s="1"/>
  <c r="Q34" i="4" s="1"/>
  <c r="R34" i="4" s="1"/>
  <c r="C23" i="11" l="1"/>
  <c r="C24" i="11"/>
  <c r="D21" i="11"/>
  <c r="C22" i="11"/>
  <c r="U30" i="4"/>
  <c r="L35" i="4"/>
  <c r="D24" i="11" l="1"/>
  <c r="E21" i="11"/>
  <c r="D23" i="11"/>
  <c r="D22" i="11"/>
  <c r="M35" i="4"/>
  <c r="N35" i="4" s="1"/>
  <c r="O35" i="4" s="1"/>
  <c r="P35" i="4" s="1"/>
  <c r="Q35" i="4" s="1"/>
  <c r="R35" i="4" s="1"/>
  <c r="K35" i="4"/>
  <c r="T30" i="4"/>
  <c r="V30" i="4"/>
  <c r="W30" i="4" s="1"/>
  <c r="X30" i="4" s="1"/>
  <c r="Y30" i="4" s="1"/>
  <c r="Z30" i="4" s="1"/>
  <c r="AA30" i="4" s="1"/>
  <c r="U31" i="4" s="1"/>
  <c r="E24" i="11" l="1"/>
  <c r="F21" i="11"/>
  <c r="E22" i="11"/>
  <c r="E23" i="11"/>
  <c r="T31" i="4"/>
  <c r="V31" i="4"/>
  <c r="W31" i="4" s="1"/>
  <c r="X31" i="4" s="1"/>
  <c r="Y31" i="4" s="1"/>
  <c r="Z31" i="4" s="1"/>
  <c r="AA31" i="4" s="1"/>
  <c r="U32" i="4" s="1"/>
  <c r="F22" i="11" l="1"/>
  <c r="F23" i="11"/>
  <c r="F24" i="11"/>
  <c r="G21" i="11"/>
  <c r="T32" i="4"/>
  <c r="V32" i="4"/>
  <c r="W32" i="4" s="1"/>
  <c r="X32" i="4" s="1"/>
  <c r="Y32" i="4" s="1"/>
  <c r="Z32" i="4" s="1"/>
  <c r="AA32" i="4" s="1"/>
  <c r="U33" i="4" s="1"/>
  <c r="G23" i="11" l="1"/>
  <c r="H21" i="11"/>
  <c r="G22" i="11"/>
  <c r="G24" i="11"/>
  <c r="T33" i="4"/>
  <c r="V33" i="4"/>
  <c r="W33" i="4" s="1"/>
  <c r="X33" i="4" s="1"/>
  <c r="Y33" i="4" s="1"/>
  <c r="Z33" i="4" s="1"/>
  <c r="AA33" i="4" s="1"/>
  <c r="U34" i="4" s="1"/>
  <c r="H22" i="11" l="1"/>
  <c r="H24" i="11"/>
  <c r="B25" i="11"/>
  <c r="H23" i="11"/>
  <c r="V34" i="4"/>
  <c r="W34" i="4" s="1"/>
  <c r="X34" i="4" s="1"/>
  <c r="Y34" i="4" s="1"/>
  <c r="Z34" i="4" s="1"/>
  <c r="AA34" i="4" s="1"/>
  <c r="U35" i="4" s="1"/>
  <c r="T34" i="4"/>
  <c r="B5" i="17"/>
  <c r="B6" i="17" l="1"/>
  <c r="C5" i="17"/>
  <c r="A5" i="17"/>
  <c r="B8" i="17"/>
  <c r="B7" i="17"/>
  <c r="B26" i="11"/>
  <c r="C25" i="11"/>
  <c r="A25" i="11"/>
  <c r="B27" i="11"/>
  <c r="B28" i="11"/>
  <c r="V35" i="4"/>
  <c r="W35" i="4" s="1"/>
  <c r="X35" i="4" s="1"/>
  <c r="Y35" i="4" s="1"/>
  <c r="Z35" i="4" s="1"/>
  <c r="AA35" i="4" s="1"/>
  <c r="T35" i="4"/>
  <c r="C27" i="11" l="1"/>
  <c r="C28" i="11"/>
  <c r="D25" i="11"/>
  <c r="C26" i="11"/>
  <c r="C6" i="17"/>
  <c r="C7" i="17"/>
  <c r="C8" i="17"/>
  <c r="D5" i="17"/>
  <c r="D7" i="17" l="1"/>
  <c r="D8" i="17"/>
  <c r="E5" i="17"/>
  <c r="D6" i="17"/>
  <c r="D28" i="11"/>
  <c r="E25" i="11"/>
  <c r="D26" i="11"/>
  <c r="D27" i="11"/>
  <c r="E8" i="17" l="1"/>
  <c r="F5" i="17"/>
  <c r="E7" i="17"/>
  <c r="E6" i="17"/>
  <c r="E26" i="11"/>
  <c r="E27" i="11"/>
  <c r="F25" i="11"/>
  <c r="E28" i="11"/>
  <c r="F26" i="11" l="1"/>
  <c r="F27" i="11"/>
  <c r="F28" i="11"/>
  <c r="G25" i="11"/>
  <c r="F6" i="17"/>
  <c r="F8" i="17"/>
  <c r="G5" i="17"/>
  <c r="F7" i="17"/>
  <c r="G28" i="11" l="1"/>
  <c r="G26" i="11"/>
  <c r="G27" i="11"/>
  <c r="H25" i="11"/>
  <c r="G6" i="17"/>
  <c r="G7" i="17"/>
  <c r="G8" i="17"/>
  <c r="H5" i="17"/>
  <c r="H8" i="17" l="1"/>
  <c r="H6" i="17"/>
  <c r="H7" i="17"/>
  <c r="B9" i="17"/>
  <c r="H27" i="11"/>
  <c r="H28" i="11"/>
  <c r="H26" i="11"/>
  <c r="B12" i="17" l="1"/>
  <c r="B10" i="17"/>
  <c r="C9" i="17"/>
  <c r="A9" i="17"/>
  <c r="B11" i="17"/>
  <c r="C12" i="17" l="1"/>
  <c r="D9" i="17"/>
  <c r="C10" i="17"/>
  <c r="C11" i="17"/>
  <c r="D12" i="17" l="1"/>
  <c r="E9" i="17"/>
  <c r="D11" i="17"/>
  <c r="D10" i="17"/>
  <c r="E10" i="17" l="1"/>
  <c r="F9" i="17"/>
  <c r="E11" i="17"/>
  <c r="E12" i="17"/>
  <c r="F10" i="17" l="1"/>
  <c r="F12" i="17"/>
  <c r="G9" i="17"/>
  <c r="F11" i="17"/>
  <c r="G12" i="17" l="1"/>
  <c r="H9" i="17"/>
  <c r="G10" i="17"/>
  <c r="G11" i="17"/>
  <c r="H11" i="17" l="1"/>
  <c r="B13" i="17"/>
  <c r="H12" i="17"/>
  <c r="H10" i="17"/>
  <c r="B14" i="17" l="1"/>
  <c r="C13" i="17"/>
  <c r="B15" i="17"/>
  <c r="A13" i="17"/>
  <c r="B16" i="17"/>
  <c r="C16" i="17" l="1"/>
  <c r="C15" i="17"/>
  <c r="C14" i="17"/>
  <c r="D13" i="17"/>
  <c r="D14" i="17" l="1"/>
  <c r="D16" i="17"/>
  <c r="D15" i="17"/>
  <c r="E13" i="17"/>
  <c r="E14" i="17" l="1"/>
  <c r="E15" i="17"/>
  <c r="E16" i="17"/>
  <c r="F13" i="17"/>
  <c r="F15" i="17" l="1"/>
  <c r="F16" i="17"/>
  <c r="F14" i="17"/>
  <c r="G13" i="17"/>
  <c r="G16" i="17" l="1"/>
  <c r="H13" i="17"/>
  <c r="G15" i="17"/>
  <c r="G14" i="17"/>
  <c r="B17" i="17" l="1"/>
  <c r="H16" i="17"/>
  <c r="H15" i="17"/>
  <c r="H14" i="17"/>
  <c r="B20" i="17" l="1"/>
  <c r="A17" i="17"/>
  <c r="B19" i="17"/>
  <c r="B18" i="17"/>
  <c r="C17" i="17"/>
  <c r="C18" i="17" l="1"/>
  <c r="C20" i="17"/>
  <c r="D17" i="17"/>
  <c r="C19" i="17"/>
  <c r="D18" i="17" l="1"/>
  <c r="D19" i="17"/>
  <c r="D20" i="17"/>
  <c r="E17" i="17"/>
  <c r="E19" i="17" l="1"/>
  <c r="F17" i="17"/>
  <c r="E18" i="17"/>
  <c r="E20" i="17"/>
  <c r="F20" i="17" l="1"/>
  <c r="G17" i="17"/>
  <c r="F19" i="17"/>
  <c r="F18" i="17"/>
  <c r="G18" i="17" l="1"/>
  <c r="G20" i="17"/>
  <c r="H17" i="17"/>
  <c r="G19" i="17"/>
  <c r="B21" i="17" l="1"/>
  <c r="H18" i="17"/>
  <c r="H19" i="17"/>
  <c r="H20" i="17"/>
  <c r="B23" i="17" l="1"/>
  <c r="B22" i="17"/>
  <c r="A21" i="17"/>
  <c r="B24" i="17"/>
  <c r="C21" i="17"/>
  <c r="C23" i="17" l="1"/>
  <c r="D21" i="17"/>
  <c r="C22" i="17"/>
  <c r="C24" i="17"/>
  <c r="D23" i="17" l="1"/>
  <c r="E21" i="17"/>
  <c r="D22" i="17"/>
  <c r="D24" i="17"/>
  <c r="E24" i="17" l="1"/>
  <c r="F21" i="17"/>
  <c r="E23" i="17"/>
  <c r="E22" i="17"/>
  <c r="F22" i="17" l="1"/>
  <c r="G21" i="17"/>
  <c r="F23" i="17"/>
  <c r="F24" i="17"/>
  <c r="G24" i="17" l="1"/>
  <c r="H21" i="17"/>
  <c r="G22" i="17"/>
  <c r="G23" i="17"/>
  <c r="H24" i="17" l="1"/>
  <c r="B25" i="17"/>
  <c r="H22" i="17"/>
  <c r="H23" i="17"/>
  <c r="B5" i="18"/>
  <c r="B6" i="18" l="1"/>
  <c r="C5" i="18"/>
  <c r="A5" i="18"/>
  <c r="B7" i="18"/>
  <c r="B8" i="18"/>
  <c r="B28" i="17"/>
  <c r="B26" i="17"/>
  <c r="C25" i="17"/>
  <c r="B27" i="17"/>
  <c r="A25" i="17"/>
  <c r="C28" i="17" l="1"/>
  <c r="D25" i="17"/>
  <c r="C26" i="17"/>
  <c r="C27" i="17"/>
  <c r="C7" i="18"/>
  <c r="C8" i="18"/>
  <c r="D5" i="18"/>
  <c r="C6" i="18"/>
  <c r="D7" i="18" l="1"/>
  <c r="D6" i="18"/>
  <c r="D8" i="18"/>
  <c r="E5" i="18"/>
  <c r="D28" i="17"/>
  <c r="D26" i="17"/>
  <c r="E25" i="17"/>
  <c r="D27" i="17"/>
  <c r="E8" i="18" l="1"/>
  <c r="F5" i="18"/>
  <c r="E7" i="18"/>
  <c r="E6" i="18"/>
  <c r="E26" i="17"/>
  <c r="E28" i="17"/>
  <c r="F25" i="17"/>
  <c r="E27" i="17"/>
  <c r="F27" i="17" l="1"/>
  <c r="F28" i="17"/>
  <c r="G25" i="17"/>
  <c r="F26" i="17"/>
  <c r="F6" i="18"/>
  <c r="F7" i="18"/>
  <c r="G5" i="18"/>
  <c r="F8" i="18"/>
  <c r="G6" i="18" l="1"/>
  <c r="G7" i="18"/>
  <c r="G8" i="18"/>
  <c r="H5" i="18"/>
  <c r="G27" i="17"/>
  <c r="G26" i="17"/>
  <c r="G28" i="17"/>
  <c r="H25" i="17"/>
  <c r="H28" i="17" l="1"/>
  <c r="H27" i="17"/>
  <c r="H26" i="17"/>
  <c r="H7" i="18"/>
  <c r="B9" i="18"/>
  <c r="H6" i="18"/>
  <c r="H8" i="18"/>
  <c r="B11" i="18" l="1"/>
  <c r="B12" i="18"/>
  <c r="C9" i="18"/>
  <c r="A9" i="18"/>
  <c r="B10" i="18"/>
  <c r="C11" i="18" l="1"/>
  <c r="C10" i="18"/>
  <c r="C12" i="18"/>
  <c r="D9" i="18"/>
  <c r="E9" i="18" l="1"/>
  <c r="D11" i="18"/>
  <c r="D10" i="18"/>
  <c r="D12" i="18"/>
  <c r="F9" i="18" l="1"/>
  <c r="E10" i="18"/>
  <c r="E11" i="18"/>
  <c r="E12" i="18"/>
  <c r="F10" i="18" l="1"/>
  <c r="F11" i="18"/>
  <c r="F12" i="18"/>
  <c r="G9" i="18"/>
  <c r="G10" i="18" l="1"/>
  <c r="G12" i="18"/>
  <c r="H9" i="18"/>
  <c r="G11" i="18"/>
  <c r="H10" i="18" l="1"/>
  <c r="H12" i="18"/>
  <c r="H11" i="18"/>
  <c r="B13" i="18"/>
  <c r="B15" i="18" l="1"/>
  <c r="A13" i="18"/>
  <c r="B16" i="18"/>
  <c r="C13" i="18"/>
  <c r="B14" i="18"/>
  <c r="C16" i="18" l="1"/>
  <c r="C14" i="18"/>
  <c r="C15" i="18"/>
  <c r="D13" i="18"/>
  <c r="D14" i="18" l="1"/>
  <c r="D15" i="18"/>
  <c r="D16" i="18"/>
  <c r="E13" i="18"/>
  <c r="E15" i="18" l="1"/>
  <c r="E16" i="18"/>
  <c r="E14" i="18"/>
  <c r="F13" i="18"/>
  <c r="F15" i="18" l="1"/>
  <c r="F14" i="18"/>
  <c r="F16" i="18"/>
  <c r="G13" i="18"/>
  <c r="H13" i="18" l="1"/>
  <c r="G15" i="18"/>
  <c r="G14" i="18"/>
  <c r="G16" i="18"/>
  <c r="H14" i="18" l="1"/>
  <c r="H15" i="18"/>
  <c r="H16" i="18"/>
  <c r="B17" i="18"/>
  <c r="B18" i="18" l="1"/>
  <c r="A17" i="18"/>
  <c r="C17" i="18"/>
  <c r="B19" i="18"/>
  <c r="B20" i="18"/>
  <c r="C19" i="18" l="1"/>
  <c r="C20" i="18"/>
  <c r="D17" i="18"/>
  <c r="C18" i="18"/>
  <c r="D20" i="18" l="1"/>
  <c r="E17" i="18"/>
  <c r="D18" i="18"/>
  <c r="D19" i="18"/>
  <c r="E19" i="18" l="1"/>
  <c r="F17" i="18"/>
  <c r="E18" i="18"/>
  <c r="E20" i="18"/>
  <c r="F19" i="18" l="1"/>
  <c r="F18" i="18"/>
  <c r="F20" i="18"/>
  <c r="G17" i="18"/>
  <c r="G20" i="18" l="1"/>
  <c r="H17" i="18"/>
  <c r="G19" i="18"/>
  <c r="G18" i="18"/>
  <c r="B21" i="18" l="1"/>
  <c r="H18" i="18"/>
  <c r="H19" i="18"/>
  <c r="H20" i="18"/>
  <c r="C21" i="18" l="1"/>
  <c r="B24" i="18"/>
  <c r="B22" i="18"/>
  <c r="A21" i="18"/>
  <c r="B23" i="18"/>
  <c r="C22" i="18" l="1"/>
  <c r="C23" i="18"/>
  <c r="C24" i="18"/>
  <c r="D21" i="18"/>
  <c r="D23" i="18" l="1"/>
  <c r="D24" i="18"/>
  <c r="E21" i="18"/>
  <c r="D22" i="18"/>
  <c r="E24" i="18" l="1"/>
  <c r="F21" i="18"/>
  <c r="E22" i="18"/>
  <c r="E23" i="18"/>
  <c r="F22" i="18" l="1"/>
  <c r="F24" i="18"/>
  <c r="F23" i="18"/>
  <c r="G21" i="18"/>
  <c r="G22" i="18" l="1"/>
  <c r="G23" i="18"/>
  <c r="G24" i="18"/>
  <c r="H21" i="18"/>
  <c r="H24" i="18" l="1"/>
  <c r="H23" i="18"/>
  <c r="B25" i="18"/>
  <c r="H22" i="18"/>
  <c r="B5" i="19"/>
  <c r="B8" i="19" l="1"/>
  <c r="B7" i="19"/>
  <c r="C5" i="19"/>
  <c r="B6" i="19"/>
  <c r="A5" i="19"/>
  <c r="B28" i="18"/>
  <c r="B26" i="18"/>
  <c r="C25" i="18"/>
  <c r="A25" i="18"/>
  <c r="B27" i="18"/>
  <c r="C27" i="18" l="1"/>
  <c r="D25" i="18"/>
  <c r="C26" i="18"/>
  <c r="C28" i="18"/>
  <c r="D5" i="19"/>
  <c r="C6" i="19"/>
  <c r="C8" i="19"/>
  <c r="C7" i="19"/>
  <c r="D28" i="18" l="1"/>
  <c r="E25" i="18"/>
  <c r="D27" i="18"/>
  <c r="D26" i="18"/>
  <c r="D7" i="19"/>
  <c r="D6" i="19"/>
  <c r="D8" i="19"/>
  <c r="E5" i="19"/>
  <c r="E8" i="19" l="1"/>
  <c r="F5" i="19"/>
  <c r="E7" i="19"/>
  <c r="E6" i="19"/>
  <c r="E26" i="18"/>
  <c r="E28" i="18"/>
  <c r="F25" i="18"/>
  <c r="E27" i="18"/>
  <c r="F26" i="18" l="1"/>
  <c r="F27" i="18"/>
  <c r="F28" i="18"/>
  <c r="G25" i="18"/>
  <c r="F6" i="19"/>
  <c r="F7" i="19"/>
  <c r="F8" i="19"/>
  <c r="G5" i="19"/>
  <c r="G6" i="19" l="1"/>
  <c r="H5" i="19"/>
  <c r="G7" i="19"/>
  <c r="G8" i="19"/>
  <c r="G27" i="18"/>
  <c r="G26" i="18"/>
  <c r="G28" i="18"/>
  <c r="H25" i="18"/>
  <c r="H28" i="18" l="1"/>
  <c r="H27" i="18"/>
  <c r="H26" i="18"/>
  <c r="H7" i="19"/>
  <c r="H8" i="19"/>
  <c r="B9" i="19"/>
  <c r="H6" i="19"/>
  <c r="B10" i="19" l="1"/>
  <c r="C9" i="19"/>
  <c r="B11" i="19"/>
  <c r="B12" i="19"/>
  <c r="A9" i="19"/>
  <c r="C11" i="19" l="1"/>
  <c r="C12" i="19"/>
  <c r="D9" i="19"/>
  <c r="C10" i="19"/>
  <c r="D12" i="19" l="1"/>
  <c r="E9" i="19"/>
  <c r="D11" i="19"/>
  <c r="D10" i="19"/>
  <c r="E12" i="19" l="1"/>
  <c r="F9" i="19"/>
  <c r="E10" i="19"/>
  <c r="E11" i="19"/>
  <c r="F11" i="19" l="1"/>
  <c r="F12" i="19"/>
  <c r="G9" i="19"/>
  <c r="F10" i="19"/>
  <c r="G10" i="19" l="1"/>
  <c r="G12" i="19"/>
  <c r="H9" i="19"/>
  <c r="G11" i="19"/>
  <c r="H10" i="19" l="1"/>
  <c r="H12" i="19"/>
  <c r="H11" i="19"/>
  <c r="B13" i="19"/>
  <c r="C13" i="19" l="1"/>
  <c r="B14" i="19"/>
  <c r="B15" i="19"/>
  <c r="A13" i="19"/>
  <c r="B16" i="19"/>
  <c r="C16" i="19" l="1"/>
  <c r="D13" i="19"/>
  <c r="C15" i="19"/>
  <c r="C14" i="19"/>
  <c r="E13" i="19" l="1"/>
  <c r="D14" i="19"/>
  <c r="D15" i="19"/>
  <c r="D16" i="19"/>
  <c r="E14" i="19" l="1"/>
  <c r="E16" i="19"/>
  <c r="E15" i="19"/>
  <c r="F13" i="19"/>
  <c r="F15" i="19" l="1"/>
  <c r="F14" i="19"/>
  <c r="F16" i="19"/>
  <c r="G13" i="19"/>
  <c r="G15" i="19" l="1"/>
  <c r="G14" i="19"/>
  <c r="G16" i="19"/>
  <c r="H13" i="19"/>
  <c r="B17" i="19" l="1"/>
  <c r="H14" i="19"/>
  <c r="H16" i="19"/>
  <c r="H15" i="19"/>
  <c r="B18" i="19" l="1"/>
  <c r="B20" i="19"/>
  <c r="A17" i="19"/>
  <c r="C17" i="19"/>
  <c r="B19" i="19"/>
  <c r="D17" i="19" l="1"/>
  <c r="C20" i="19"/>
  <c r="C19" i="19"/>
  <c r="C18" i="19"/>
  <c r="D18" i="19" l="1"/>
  <c r="D19" i="19"/>
  <c r="D20" i="19"/>
  <c r="E17" i="19"/>
  <c r="E20" i="19" l="1"/>
  <c r="F17" i="19"/>
  <c r="E19" i="19"/>
  <c r="E18" i="19"/>
  <c r="F19" i="19" l="1"/>
  <c r="F18" i="19"/>
  <c r="F20" i="19"/>
  <c r="G17" i="19"/>
  <c r="G18" i="19" l="1"/>
  <c r="G20" i="19"/>
  <c r="G19" i="19"/>
  <c r="H17" i="19"/>
  <c r="B21" i="19" l="1"/>
  <c r="H18" i="19"/>
  <c r="H19" i="19"/>
  <c r="H20" i="19"/>
  <c r="A21" i="19" l="1"/>
  <c r="B24" i="19"/>
  <c r="C21" i="19"/>
  <c r="B23" i="19"/>
  <c r="B22" i="19"/>
  <c r="C23" i="19" l="1"/>
  <c r="C24" i="19"/>
  <c r="D21" i="19"/>
  <c r="C22" i="19"/>
  <c r="D23" i="19" l="1"/>
  <c r="D22" i="19"/>
  <c r="E21" i="19"/>
  <c r="D24" i="19"/>
  <c r="E24" i="19" l="1"/>
  <c r="E23" i="19"/>
  <c r="F21" i="19"/>
  <c r="E22" i="19"/>
  <c r="F24" i="19" l="1"/>
  <c r="F23" i="19"/>
  <c r="F22" i="19"/>
  <c r="G21" i="19"/>
  <c r="G22" i="19" l="1"/>
  <c r="G23" i="19"/>
  <c r="H21" i="19"/>
  <c r="G24" i="19"/>
  <c r="H24" i="19" l="1"/>
  <c r="B25" i="19"/>
  <c r="H22" i="19"/>
  <c r="H23" i="19"/>
  <c r="B5" i="20"/>
  <c r="A5" i="20" l="1"/>
  <c r="B8" i="20"/>
  <c r="B6" i="20"/>
  <c r="C5" i="20"/>
  <c r="B7" i="20"/>
  <c r="B26" i="19"/>
  <c r="C25" i="19"/>
  <c r="B27" i="19"/>
  <c r="B28" i="19"/>
  <c r="A25" i="19"/>
  <c r="C6" i="20" l="1"/>
  <c r="D5" i="20"/>
  <c r="C7" i="20"/>
  <c r="C8" i="20"/>
  <c r="C27" i="19"/>
  <c r="C28" i="19"/>
  <c r="D25" i="19"/>
  <c r="C26" i="19"/>
  <c r="D28" i="19" l="1"/>
  <c r="D26" i="19"/>
  <c r="E25" i="19"/>
  <c r="D27" i="19"/>
  <c r="D7" i="20"/>
  <c r="D8" i="20"/>
  <c r="E5" i="20"/>
  <c r="D6" i="20"/>
  <c r="F5" i="20" l="1"/>
  <c r="E6" i="20"/>
  <c r="E7" i="20"/>
  <c r="E8" i="20"/>
  <c r="E26" i="19"/>
  <c r="E28" i="19"/>
  <c r="E27" i="19"/>
  <c r="F25" i="19"/>
  <c r="F27" i="19" l="1"/>
  <c r="G25" i="19"/>
  <c r="F26" i="19"/>
  <c r="F28" i="19"/>
  <c r="F6" i="20"/>
  <c r="F8" i="20"/>
  <c r="F7" i="20"/>
  <c r="G5" i="20"/>
  <c r="G7" i="20" l="1"/>
  <c r="H5" i="20"/>
  <c r="G6" i="20"/>
  <c r="G8" i="20"/>
  <c r="H25" i="19"/>
  <c r="G26" i="19"/>
  <c r="G27" i="19"/>
  <c r="G28" i="19"/>
  <c r="B9" i="20" l="1"/>
  <c r="H6" i="20"/>
  <c r="H7" i="20"/>
  <c r="H8" i="20"/>
  <c r="H26" i="19"/>
  <c r="H28" i="19"/>
  <c r="H27" i="19"/>
  <c r="B10" i="20" l="1"/>
  <c r="C9" i="20"/>
  <c r="A9" i="20"/>
  <c r="B11" i="20"/>
  <c r="B12" i="20"/>
  <c r="D9" i="20" l="1"/>
  <c r="C10" i="20"/>
  <c r="C11" i="20"/>
  <c r="C12" i="20"/>
  <c r="D12" i="20" l="1"/>
  <c r="E9" i="20"/>
  <c r="D10" i="20"/>
  <c r="D11" i="20"/>
  <c r="E11" i="20" l="1"/>
  <c r="E10" i="20"/>
  <c r="E12" i="20"/>
  <c r="F9" i="20"/>
  <c r="F10" i="20" l="1"/>
  <c r="F12" i="20"/>
  <c r="G9" i="20"/>
  <c r="F11" i="20"/>
  <c r="G12" i="20" l="1"/>
  <c r="H9" i="20"/>
  <c r="G10" i="20"/>
  <c r="G11" i="20"/>
  <c r="H10" i="20" l="1"/>
  <c r="B13" i="20"/>
  <c r="H11" i="20"/>
  <c r="H12" i="20"/>
  <c r="C13" i="20" l="1"/>
  <c r="A13" i="20"/>
  <c r="B15" i="20"/>
  <c r="B14" i="20"/>
  <c r="B16" i="20"/>
  <c r="C16" i="20" l="1"/>
  <c r="D13" i="20"/>
  <c r="C14" i="20"/>
  <c r="C15" i="20"/>
  <c r="D15" i="20" l="1"/>
  <c r="D16" i="20"/>
  <c r="D14" i="20"/>
  <c r="E13" i="20"/>
  <c r="F13" i="20" l="1"/>
  <c r="E15" i="20"/>
  <c r="E16" i="20"/>
  <c r="E14" i="20"/>
  <c r="F16" i="20" l="1"/>
  <c r="G13" i="20"/>
  <c r="F14" i="20"/>
  <c r="F15" i="20"/>
  <c r="H13" i="20" l="1"/>
  <c r="G14" i="20"/>
  <c r="G15" i="20"/>
  <c r="G16" i="20"/>
  <c r="H16" i="20" l="1"/>
  <c r="B17" i="20"/>
  <c r="H14" i="20"/>
  <c r="H15" i="20"/>
  <c r="B20" i="20" l="1"/>
  <c r="B19" i="20"/>
  <c r="B18" i="20"/>
  <c r="A17" i="20"/>
  <c r="C17" i="20"/>
  <c r="D17" i="20" l="1"/>
  <c r="C19" i="20"/>
  <c r="C18" i="20"/>
  <c r="C20" i="20"/>
  <c r="D18" i="20" l="1"/>
  <c r="D19" i="20"/>
  <c r="D20" i="20"/>
  <c r="E17" i="20"/>
  <c r="E19" i="20" l="1"/>
  <c r="F17" i="20"/>
  <c r="E20" i="20"/>
  <c r="E18" i="20"/>
  <c r="F20" i="20" l="1"/>
  <c r="G17" i="20"/>
  <c r="F18" i="20"/>
  <c r="F19" i="20"/>
  <c r="G19" i="20" l="1"/>
  <c r="G20" i="20"/>
  <c r="H17" i="20"/>
  <c r="G18" i="20"/>
  <c r="H20" i="20" l="1"/>
  <c r="H19" i="20"/>
  <c r="B21" i="20"/>
  <c r="H18" i="20"/>
  <c r="B24" i="20" l="1"/>
  <c r="B23" i="20"/>
  <c r="C21" i="20"/>
  <c r="B22" i="20"/>
  <c r="A21" i="20"/>
  <c r="C22" i="20" l="1"/>
  <c r="C23" i="20"/>
  <c r="C24" i="20"/>
  <c r="D21" i="20"/>
  <c r="D23" i="20" l="1"/>
  <c r="E21" i="20"/>
  <c r="D22" i="20"/>
  <c r="D24" i="20"/>
  <c r="E24" i="20" l="1"/>
  <c r="E22" i="20"/>
  <c r="E23" i="20"/>
  <c r="F21" i="20"/>
  <c r="F23" i="20" l="1"/>
  <c r="F24" i="20"/>
  <c r="G21" i="20"/>
  <c r="F22" i="20"/>
  <c r="G22" i="20" l="1"/>
  <c r="G24" i="20"/>
  <c r="H21" i="20"/>
  <c r="G23" i="20"/>
  <c r="B25" i="20" l="1"/>
  <c r="H22" i="20"/>
  <c r="H24" i="20"/>
  <c r="H23" i="20"/>
  <c r="B5" i="21"/>
  <c r="A5" i="21" l="1"/>
  <c r="B8" i="21"/>
  <c r="C5" i="21"/>
  <c r="B6" i="21"/>
  <c r="B7" i="21"/>
  <c r="B26" i="20"/>
  <c r="C25" i="20"/>
  <c r="A25" i="20"/>
  <c r="B28" i="20"/>
  <c r="B27" i="20"/>
  <c r="C27" i="20" l="1"/>
  <c r="C26" i="20"/>
  <c r="D25" i="20"/>
  <c r="C28" i="20"/>
  <c r="C6" i="21"/>
  <c r="C7" i="21"/>
  <c r="C8" i="21"/>
  <c r="D5" i="21"/>
  <c r="D7" i="21" l="1"/>
  <c r="D6" i="21"/>
  <c r="E5" i="21"/>
  <c r="D8" i="21"/>
  <c r="E25" i="20"/>
  <c r="D28" i="20"/>
  <c r="D26" i="20"/>
  <c r="D27" i="20"/>
  <c r="F5" i="21" l="1"/>
  <c r="E6" i="21"/>
  <c r="E7" i="21"/>
  <c r="E8" i="21"/>
  <c r="E28" i="20"/>
  <c r="F25" i="20"/>
  <c r="E26" i="20"/>
  <c r="E27" i="20"/>
  <c r="G25" i="20" l="1"/>
  <c r="F27" i="20"/>
  <c r="F28" i="20"/>
  <c r="F26" i="20"/>
  <c r="F7" i="21"/>
  <c r="F8" i="21"/>
  <c r="F6" i="21"/>
  <c r="G5" i="21"/>
  <c r="G7" i="21" l="1"/>
  <c r="G8" i="21"/>
  <c r="H5" i="21"/>
  <c r="G6" i="21"/>
  <c r="G27" i="20"/>
  <c r="G26" i="20"/>
  <c r="G28" i="20"/>
  <c r="H25" i="20"/>
  <c r="H27" i="20" l="1"/>
  <c r="H26" i="20"/>
  <c r="H28" i="20"/>
  <c r="H7" i="21"/>
  <c r="H8" i="21"/>
  <c r="H6" i="21"/>
  <c r="B9" i="21"/>
  <c r="A9" i="21" l="1"/>
  <c r="B11" i="21"/>
  <c r="B10" i="21"/>
  <c r="C9" i="21"/>
  <c r="B12" i="21"/>
  <c r="C11" i="21" l="1"/>
  <c r="D9" i="21"/>
  <c r="C10" i="21"/>
  <c r="C12" i="21"/>
  <c r="D10" i="21" l="1"/>
  <c r="D12" i="21"/>
  <c r="E9" i="21"/>
  <c r="D11" i="21"/>
  <c r="E10" i="21" l="1"/>
  <c r="E11" i="21"/>
  <c r="E12" i="21"/>
  <c r="F9" i="21"/>
  <c r="F10" i="21" l="1"/>
  <c r="F11" i="21"/>
  <c r="G9" i="21"/>
  <c r="F12" i="21"/>
  <c r="G11" i="21" l="1"/>
  <c r="G12" i="21"/>
  <c r="H9" i="21"/>
  <c r="G10" i="21"/>
  <c r="B13" i="21" l="1"/>
  <c r="H10" i="21"/>
  <c r="H12" i="21"/>
  <c r="H11" i="21"/>
  <c r="B15" i="21" l="1"/>
  <c r="A13" i="21"/>
  <c r="B16" i="21"/>
  <c r="C13" i="21"/>
  <c r="B14" i="21"/>
  <c r="D13" i="21" l="1"/>
  <c r="C15" i="21"/>
  <c r="C14" i="21"/>
  <c r="C16" i="21"/>
  <c r="D14" i="21" l="1"/>
  <c r="D16" i="21"/>
  <c r="D15" i="21"/>
  <c r="E13" i="21"/>
  <c r="E14" i="21" l="1"/>
  <c r="E15" i="21"/>
  <c r="E16" i="21"/>
  <c r="F13" i="21"/>
  <c r="F16" i="21" l="1"/>
  <c r="G13" i="21"/>
  <c r="F14" i="21"/>
  <c r="F15" i="21"/>
  <c r="G14" i="21" l="1"/>
  <c r="G15" i="21"/>
  <c r="G16" i="21"/>
  <c r="H13" i="21"/>
  <c r="H14" i="21" l="1"/>
  <c r="H15" i="21"/>
  <c r="H16" i="21"/>
  <c r="B17" i="21"/>
  <c r="B20" i="21" l="1"/>
  <c r="B19" i="21"/>
  <c r="A17" i="21"/>
  <c r="C17" i="21"/>
  <c r="B18" i="21"/>
  <c r="C18" i="21" l="1"/>
  <c r="C20" i="21"/>
  <c r="D17" i="21"/>
  <c r="C19" i="21"/>
  <c r="E17" i="21" l="1"/>
  <c r="D18" i="21"/>
  <c r="D19" i="21"/>
  <c r="D20" i="21"/>
  <c r="E20" i="21" l="1"/>
  <c r="F17" i="21"/>
  <c r="E18" i="21"/>
  <c r="E19" i="21"/>
  <c r="F19" i="21" l="1"/>
  <c r="F18" i="21"/>
  <c r="F20" i="21"/>
  <c r="G17" i="21"/>
  <c r="G18" i="21" l="1"/>
  <c r="G19" i="21"/>
  <c r="G20" i="21"/>
  <c r="H17" i="21"/>
  <c r="H18" i="21" l="1"/>
  <c r="H19" i="21"/>
  <c r="H20" i="21"/>
  <c r="B21" i="21"/>
  <c r="B22" i="21" l="1"/>
  <c r="B23" i="21"/>
  <c r="A21" i="21"/>
  <c r="B24" i="21"/>
  <c r="C21" i="21"/>
  <c r="C23" i="21" l="1"/>
  <c r="C24" i="21"/>
  <c r="D21" i="21"/>
  <c r="C22" i="21"/>
  <c r="D22" i="21" l="1"/>
  <c r="D23" i="21"/>
  <c r="D24" i="21"/>
  <c r="E21" i="21"/>
  <c r="E24" i="21" l="1"/>
  <c r="F21" i="21"/>
  <c r="E23" i="21"/>
  <c r="E22" i="21"/>
  <c r="G21" i="21" l="1"/>
  <c r="F23" i="21"/>
  <c r="F22" i="21"/>
  <c r="F24" i="21"/>
  <c r="G22" i="21" l="1"/>
  <c r="G24" i="21"/>
  <c r="H21" i="21"/>
  <c r="G23" i="21"/>
  <c r="B25" i="21" l="1"/>
  <c r="H23" i="21"/>
  <c r="H24" i="21"/>
  <c r="H22" i="21"/>
  <c r="B5" i="22"/>
  <c r="B8" i="22" l="1"/>
  <c r="B7" i="22"/>
  <c r="B6" i="22"/>
  <c r="A5" i="22"/>
  <c r="C5" i="22"/>
  <c r="B26" i="21"/>
  <c r="C25" i="21"/>
  <c r="A25" i="21"/>
  <c r="B27" i="21"/>
  <c r="B28" i="21"/>
  <c r="C6" i="22" l="1"/>
  <c r="C7" i="22"/>
  <c r="C8" i="22"/>
  <c r="D5" i="22"/>
  <c r="C27" i="21"/>
  <c r="C28" i="21"/>
  <c r="C26" i="21"/>
  <c r="D25" i="21"/>
  <c r="D28" i="21" l="1"/>
  <c r="E25" i="21"/>
  <c r="D27" i="21"/>
  <c r="D26" i="21"/>
  <c r="D7" i="22"/>
  <c r="D8" i="22"/>
  <c r="E5" i="22"/>
  <c r="D6" i="22"/>
  <c r="F25" i="21" l="1"/>
  <c r="E27" i="21"/>
  <c r="E26" i="21"/>
  <c r="E28" i="21"/>
  <c r="E8" i="22"/>
  <c r="F5" i="22"/>
  <c r="E6" i="22"/>
  <c r="E7" i="22"/>
  <c r="F8" i="22" l="1"/>
  <c r="G5" i="22"/>
  <c r="F6" i="22"/>
  <c r="F7" i="22"/>
  <c r="F27" i="21"/>
  <c r="F26" i="21"/>
  <c r="F28" i="21"/>
  <c r="G25" i="21"/>
  <c r="G26" i="21" l="1"/>
  <c r="G27" i="21"/>
  <c r="G28" i="21"/>
  <c r="H25" i="21"/>
  <c r="G7" i="22"/>
  <c r="G8" i="22"/>
  <c r="H5" i="22"/>
  <c r="G6" i="22"/>
  <c r="H28" i="21" l="1"/>
  <c r="H26" i="21"/>
  <c r="H27" i="21"/>
  <c r="H8" i="22"/>
  <c r="H7" i="22"/>
  <c r="B9" i="22"/>
  <c r="H6" i="22"/>
  <c r="B10" i="22" l="1"/>
  <c r="C9" i="22"/>
  <c r="A9" i="22"/>
  <c r="B11" i="22"/>
  <c r="B12" i="22"/>
  <c r="C10" i="22" l="1"/>
  <c r="C12" i="22"/>
  <c r="C11" i="22"/>
  <c r="D9" i="22"/>
  <c r="E9" i="22" l="1"/>
  <c r="D10" i="22"/>
  <c r="D12" i="22"/>
  <c r="D11" i="22"/>
  <c r="F9" i="22" l="1"/>
  <c r="E12" i="22"/>
  <c r="E11" i="22"/>
  <c r="E10" i="22"/>
  <c r="F10" i="22" l="1"/>
  <c r="F11" i="22"/>
  <c r="F12" i="22"/>
  <c r="G9" i="22"/>
  <c r="G11" i="22" l="1"/>
  <c r="G12" i="22"/>
  <c r="H9" i="22"/>
  <c r="G10" i="22"/>
  <c r="H12" i="22" l="1"/>
  <c r="H11" i="22"/>
  <c r="B13" i="22"/>
  <c r="H10" i="22"/>
  <c r="B15" i="22" l="1"/>
  <c r="A13" i="22"/>
  <c r="B14" i="22"/>
  <c r="B16" i="22"/>
  <c r="C13" i="22"/>
  <c r="C16" i="22" l="1"/>
  <c r="D13" i="22"/>
  <c r="C14" i="22"/>
  <c r="C15" i="22"/>
  <c r="D15" i="22" l="1"/>
  <c r="D16" i="22"/>
  <c r="D14" i="22"/>
  <c r="E13" i="22"/>
  <c r="E14" i="22" l="1"/>
  <c r="E16" i="22"/>
  <c r="F13" i="22"/>
  <c r="E15" i="22"/>
  <c r="F16" i="22" l="1"/>
  <c r="G13" i="22"/>
  <c r="F14" i="22"/>
  <c r="F15" i="22"/>
  <c r="H13" i="22" l="1"/>
  <c r="G14" i="22"/>
  <c r="G16" i="22"/>
  <c r="G15" i="22"/>
  <c r="B17" i="22" l="1"/>
  <c r="H15" i="22"/>
  <c r="H16" i="22"/>
  <c r="H14" i="22"/>
  <c r="B20" i="22" l="1"/>
  <c r="B19" i="22"/>
  <c r="C17" i="22"/>
  <c r="B18" i="22"/>
  <c r="A17" i="22"/>
  <c r="C18" i="22" l="1"/>
  <c r="C19" i="22"/>
  <c r="D17" i="22"/>
  <c r="C20" i="22"/>
  <c r="D18" i="22" l="1"/>
  <c r="D19" i="22"/>
  <c r="D20" i="22"/>
  <c r="E17" i="22"/>
  <c r="E20" i="22" l="1"/>
  <c r="F17" i="22"/>
  <c r="E18" i="22"/>
  <c r="E19" i="22"/>
  <c r="F20" i="22" l="1"/>
  <c r="G17" i="22"/>
  <c r="F18" i="22"/>
  <c r="F19" i="22"/>
  <c r="G18" i="22" l="1"/>
  <c r="G19" i="22"/>
  <c r="G20" i="22"/>
  <c r="H17" i="22"/>
  <c r="H19" i="22" l="1"/>
  <c r="H20" i="22"/>
  <c r="B21" i="22"/>
  <c r="H18" i="22"/>
  <c r="B22" i="22" l="1"/>
  <c r="C21" i="22"/>
  <c r="A21" i="22"/>
  <c r="B23" i="22"/>
  <c r="B24" i="22"/>
  <c r="C22" i="22" l="1"/>
  <c r="C23" i="22"/>
  <c r="C24" i="22"/>
  <c r="D21" i="22"/>
  <c r="E21" i="22" l="1"/>
  <c r="D22" i="22"/>
  <c r="D23" i="22"/>
  <c r="D24" i="22"/>
  <c r="F21" i="22" l="1"/>
  <c r="E22" i="22"/>
  <c r="E23" i="22"/>
  <c r="E24" i="22"/>
  <c r="F23" i="22" l="1"/>
  <c r="F24" i="22"/>
  <c r="F22" i="22"/>
  <c r="G21" i="22"/>
  <c r="G22" i="22" l="1"/>
  <c r="G23" i="22"/>
  <c r="G24" i="22"/>
  <c r="H21" i="22"/>
  <c r="H24" i="22" l="1"/>
  <c r="B25" i="22"/>
  <c r="H22" i="22"/>
  <c r="H23" i="22"/>
  <c r="B5" i="23"/>
  <c r="B6" i="23" l="1"/>
  <c r="A5" i="23"/>
  <c r="B8" i="23"/>
  <c r="C5" i="23"/>
  <c r="C7" i="23" s="1"/>
  <c r="B7" i="23"/>
  <c r="B26" i="22"/>
  <c r="C25" i="22"/>
  <c r="B27" i="22"/>
  <c r="B28" i="22"/>
  <c r="A25" i="22"/>
  <c r="C6" i="23" l="1"/>
  <c r="D5" i="23"/>
  <c r="D6" i="23" s="1"/>
  <c r="C8" i="23"/>
  <c r="C27" i="22"/>
  <c r="C26" i="22"/>
  <c r="C28" i="22"/>
  <c r="D25" i="22"/>
  <c r="E5" i="23" l="1"/>
  <c r="E7" i="23" s="1"/>
  <c r="D8" i="23"/>
  <c r="D7" i="23"/>
  <c r="D28" i="22"/>
  <c r="E25" i="22"/>
  <c r="D26" i="22"/>
  <c r="D27" i="22"/>
  <c r="E8" i="23"/>
  <c r="F5" i="23"/>
  <c r="E6" i="23"/>
  <c r="F25" i="22" l="1"/>
  <c r="E26" i="22"/>
  <c r="E28" i="22"/>
  <c r="E27" i="22"/>
  <c r="F6" i="23"/>
  <c r="F8" i="23"/>
  <c r="F7" i="23"/>
  <c r="G5" i="23"/>
  <c r="G8" i="23" l="1"/>
  <c r="H5" i="23"/>
  <c r="G6" i="23"/>
  <c r="G7" i="23"/>
  <c r="F26" i="22"/>
  <c r="F27" i="22"/>
  <c r="F28" i="22"/>
  <c r="G25" i="22"/>
  <c r="H25" i="22" l="1"/>
  <c r="G26" i="22"/>
  <c r="G27" i="22"/>
  <c r="G28" i="22"/>
  <c r="H6" i="23"/>
  <c r="H8" i="23"/>
  <c r="B9" i="23"/>
  <c r="H7" i="23"/>
  <c r="B10" i="23" l="1"/>
  <c r="C9" i="23"/>
  <c r="A9" i="23"/>
  <c r="B11" i="23"/>
  <c r="B12" i="23"/>
  <c r="H26" i="22"/>
  <c r="H27" i="22"/>
  <c r="H28" i="22"/>
  <c r="C12" i="23" l="1"/>
  <c r="D9" i="23"/>
  <c r="C10" i="23"/>
  <c r="C11" i="23"/>
  <c r="E9" i="23" l="1"/>
  <c r="D10" i="23"/>
  <c r="D11" i="23"/>
  <c r="D12" i="23"/>
  <c r="E12" i="23" l="1"/>
  <c r="F9" i="23"/>
  <c r="E11" i="23"/>
  <c r="E10" i="23"/>
  <c r="F12" i="23" l="1"/>
  <c r="G9" i="23"/>
  <c r="F10" i="23"/>
  <c r="F11" i="23"/>
  <c r="G11" i="23" l="1"/>
  <c r="G10" i="23"/>
  <c r="H9" i="23"/>
  <c r="G12" i="23"/>
  <c r="H12" i="23" l="1"/>
  <c r="H11" i="23"/>
  <c r="B13" i="23"/>
  <c r="H10" i="23"/>
  <c r="B15" i="23" l="1"/>
  <c r="B14" i="23"/>
  <c r="B16" i="23"/>
  <c r="A13" i="23"/>
  <c r="C13" i="23"/>
  <c r="D13" i="23" l="1"/>
  <c r="C15" i="23"/>
  <c r="C14" i="23"/>
  <c r="C16" i="23"/>
  <c r="D14" i="23" l="1"/>
  <c r="D16" i="23"/>
  <c r="D15" i="23"/>
  <c r="E13" i="23"/>
  <c r="E14" i="23" l="1"/>
  <c r="E15" i="23"/>
  <c r="E16" i="23"/>
  <c r="F13" i="23"/>
  <c r="F14" i="23" l="1"/>
  <c r="F15" i="23"/>
  <c r="F16" i="23"/>
  <c r="G13" i="23"/>
  <c r="G16" i="23" l="1"/>
  <c r="H13" i="23"/>
  <c r="G15" i="23"/>
  <c r="G14" i="23"/>
  <c r="H16" i="23" l="1"/>
  <c r="B17" i="23"/>
  <c r="H14" i="23"/>
  <c r="H15" i="23"/>
  <c r="B18" i="23" l="1"/>
  <c r="B20" i="23"/>
  <c r="A17" i="23"/>
  <c r="C17" i="23"/>
  <c r="B19" i="23"/>
  <c r="D17" i="23" l="1"/>
  <c r="C19" i="23"/>
  <c r="C18" i="23"/>
  <c r="C20" i="23"/>
  <c r="D18" i="23" l="1"/>
  <c r="D19" i="23"/>
  <c r="D20" i="23"/>
  <c r="E17" i="23"/>
  <c r="F17" i="23" l="1"/>
  <c r="E19" i="23"/>
  <c r="E18" i="23"/>
  <c r="E20" i="23"/>
  <c r="F20" i="23" l="1"/>
  <c r="F18" i="23"/>
  <c r="G17" i="23"/>
  <c r="F19" i="23"/>
  <c r="H17" i="23" l="1"/>
  <c r="G20" i="23"/>
  <c r="G18" i="23"/>
  <c r="G19" i="23"/>
  <c r="H19" i="23" l="1"/>
  <c r="H20" i="23"/>
  <c r="B21" i="23"/>
  <c r="H18" i="23"/>
  <c r="A21" i="23" l="1"/>
  <c r="B24" i="23"/>
  <c r="C21" i="23"/>
  <c r="B22" i="23"/>
  <c r="B23" i="23"/>
  <c r="C22" i="23" l="1"/>
  <c r="D21" i="23"/>
  <c r="C23" i="23"/>
  <c r="C24" i="23"/>
  <c r="D23" i="23" l="1"/>
  <c r="D24" i="23"/>
  <c r="E21" i="23"/>
  <c r="D22" i="23"/>
  <c r="F21" i="23" l="1"/>
  <c r="E23" i="23"/>
  <c r="E22" i="23"/>
  <c r="E24" i="23"/>
  <c r="G21" i="23" l="1"/>
  <c r="F22" i="23"/>
  <c r="F24" i="23"/>
  <c r="F23" i="23"/>
  <c r="G22" i="23" l="1"/>
  <c r="G23" i="23"/>
  <c r="G24" i="23"/>
  <c r="H21" i="23"/>
  <c r="H23" i="23" l="1"/>
  <c r="B25" i="23"/>
  <c r="H22" i="23"/>
  <c r="H24" i="23"/>
  <c r="B5" i="24"/>
  <c r="B6" i="24" l="1"/>
  <c r="A5" i="24"/>
  <c r="B8" i="24"/>
  <c r="C5" i="24"/>
  <c r="B7" i="24"/>
  <c r="A25" i="23"/>
  <c r="B27" i="23"/>
  <c r="B28" i="23"/>
  <c r="B26" i="23"/>
  <c r="C25" i="23"/>
  <c r="C26" i="23" l="1"/>
  <c r="C27" i="23"/>
  <c r="C28" i="23"/>
  <c r="D25" i="23"/>
  <c r="C7" i="24"/>
  <c r="C8" i="24"/>
  <c r="D5" i="24"/>
  <c r="C6" i="24"/>
  <c r="D28" i="23" l="1"/>
  <c r="E25" i="23"/>
  <c r="D27" i="23"/>
  <c r="D26" i="23"/>
  <c r="D7" i="24"/>
  <c r="D8" i="24"/>
  <c r="E5" i="24"/>
  <c r="D6" i="24"/>
  <c r="E27" i="23" l="1"/>
  <c r="F25" i="23"/>
  <c r="E26" i="23"/>
  <c r="E28" i="23"/>
  <c r="E8" i="24"/>
  <c r="F5" i="24"/>
  <c r="E7" i="24"/>
  <c r="E6" i="24"/>
  <c r="F8" i="24" l="1"/>
  <c r="F6" i="24"/>
  <c r="G5" i="24"/>
  <c r="F7" i="24"/>
  <c r="F26" i="23"/>
  <c r="F27" i="23"/>
  <c r="F28" i="23"/>
  <c r="G25" i="23"/>
  <c r="G6" i="24" l="1"/>
  <c r="H5" i="24"/>
  <c r="G7" i="24"/>
  <c r="G8" i="24"/>
  <c r="G27" i="23"/>
  <c r="G26" i="23"/>
  <c r="G28" i="23"/>
  <c r="H25" i="23"/>
  <c r="H7" i="24" l="1"/>
  <c r="H8" i="24"/>
  <c r="B9" i="24"/>
  <c r="H6" i="24"/>
  <c r="H28" i="23"/>
  <c r="H27" i="23"/>
  <c r="H26" i="23"/>
  <c r="B10" i="24" l="1"/>
  <c r="C9" i="24"/>
  <c r="A9" i="24"/>
  <c r="B11" i="24"/>
  <c r="B12" i="24"/>
  <c r="C11" i="24" l="1"/>
  <c r="C10" i="24"/>
  <c r="C12" i="24"/>
  <c r="D9" i="24"/>
  <c r="D12" i="24" l="1"/>
  <c r="D10" i="24"/>
  <c r="E9" i="24"/>
  <c r="D11" i="24"/>
  <c r="F9" i="24" l="1"/>
  <c r="E10" i="24"/>
  <c r="E12" i="24"/>
  <c r="E11" i="24"/>
  <c r="F10" i="24" l="1"/>
  <c r="F11" i="24"/>
  <c r="F12" i="24"/>
  <c r="G9" i="24"/>
  <c r="G11" i="24" l="1"/>
  <c r="H9" i="24"/>
  <c r="G12" i="24"/>
  <c r="G10" i="24"/>
  <c r="H12" i="24" l="1"/>
  <c r="H11" i="24"/>
  <c r="B13" i="24"/>
  <c r="H10" i="24"/>
  <c r="B15" i="24" l="1"/>
  <c r="C13" i="24"/>
  <c r="A13" i="24"/>
  <c r="B16" i="24"/>
  <c r="B14" i="24"/>
  <c r="C16" i="24" l="1"/>
  <c r="D13" i="24"/>
  <c r="C14" i="24"/>
  <c r="C15" i="24"/>
  <c r="D16" i="24" l="1"/>
  <c r="D14" i="24"/>
  <c r="E13" i="24"/>
  <c r="D15" i="24"/>
  <c r="E14" i="24" l="1"/>
  <c r="E15" i="24"/>
  <c r="E16" i="24"/>
  <c r="F13" i="24"/>
  <c r="F15" i="24" l="1"/>
  <c r="F16" i="24"/>
  <c r="G13" i="24"/>
  <c r="F14" i="24"/>
  <c r="G16" i="24" l="1"/>
  <c r="H13" i="24"/>
  <c r="G15" i="24"/>
  <c r="G14" i="24"/>
  <c r="B17" i="24" l="1"/>
  <c r="H14" i="24"/>
  <c r="H16" i="24"/>
  <c r="H15" i="24"/>
  <c r="B20" i="24" l="1"/>
  <c r="A17" i="24"/>
  <c r="C17" i="24"/>
  <c r="B19" i="24"/>
  <c r="B18" i="24"/>
  <c r="D17" i="24" l="1"/>
  <c r="C18" i="24"/>
  <c r="C20" i="24"/>
  <c r="C19" i="24"/>
  <c r="D18" i="24" l="1"/>
  <c r="D19" i="24"/>
  <c r="E17" i="24"/>
  <c r="D20" i="24"/>
  <c r="E19" i="24" l="1"/>
  <c r="E18" i="24"/>
  <c r="F17" i="24"/>
  <c r="E20" i="24"/>
  <c r="F20" i="24" l="1"/>
  <c r="G17" i="24"/>
  <c r="F19" i="24"/>
  <c r="F18" i="24"/>
  <c r="G20" i="24" l="1"/>
  <c r="G18" i="24"/>
  <c r="G19" i="24"/>
  <c r="H17" i="24"/>
  <c r="B21" i="24" l="1"/>
  <c r="H18" i="24"/>
  <c r="H20" i="24"/>
  <c r="H19" i="24"/>
  <c r="B24" i="24" l="1"/>
  <c r="B23" i="24"/>
  <c r="B22" i="24"/>
  <c r="A21" i="24"/>
  <c r="C21" i="24"/>
  <c r="C22" i="24" l="1"/>
  <c r="C23" i="24"/>
  <c r="C24" i="24"/>
  <c r="D21" i="24"/>
  <c r="D23" i="24" l="1"/>
  <c r="D24" i="24"/>
  <c r="E21" i="24"/>
  <c r="D22" i="24"/>
  <c r="E24" i="24" l="1"/>
  <c r="F21" i="24"/>
  <c r="E23" i="24"/>
  <c r="E22" i="24"/>
  <c r="G21" i="24" l="1"/>
  <c r="F24" i="24"/>
  <c r="F22" i="24"/>
  <c r="F23" i="24"/>
  <c r="G23" i="24" l="1"/>
  <c r="G24" i="24"/>
  <c r="H21" i="24"/>
  <c r="G22" i="24"/>
  <c r="H24" i="24" l="1"/>
  <c r="B25" i="24"/>
  <c r="H22" i="24"/>
  <c r="H23" i="24"/>
  <c r="B5" i="25"/>
  <c r="B8" i="25" l="1"/>
  <c r="A5" i="25"/>
  <c r="B7" i="25"/>
  <c r="C5" i="25"/>
  <c r="C6" i="25" s="1"/>
  <c r="B6" i="25"/>
  <c r="B26" i="24"/>
  <c r="C25" i="24"/>
  <c r="A25" i="24"/>
  <c r="B28" i="24"/>
  <c r="B27" i="24"/>
  <c r="D5" i="25" l="1"/>
  <c r="C8" i="25"/>
  <c r="C7" i="25"/>
  <c r="C27" i="24"/>
  <c r="C26" i="24"/>
  <c r="C28" i="24"/>
  <c r="D25" i="24"/>
  <c r="D7" i="25"/>
  <c r="D6" i="25"/>
  <c r="D8" i="25"/>
  <c r="E5" i="25"/>
  <c r="E8" i="25" l="1"/>
  <c r="E7" i="25"/>
  <c r="F5" i="25"/>
  <c r="E6" i="25"/>
  <c r="D28" i="24"/>
  <c r="E25" i="24"/>
  <c r="D26" i="24"/>
  <c r="D27" i="24"/>
  <c r="F6" i="25" l="1"/>
  <c r="F8" i="25"/>
  <c r="F7" i="25"/>
  <c r="G5" i="25"/>
  <c r="E28" i="24"/>
  <c r="E26" i="24"/>
  <c r="F25" i="24"/>
  <c r="E27" i="24"/>
  <c r="G6" i="25" l="1"/>
  <c r="G7" i="25"/>
  <c r="H5" i="25"/>
  <c r="G8" i="25"/>
  <c r="F26" i="24"/>
  <c r="F27" i="24"/>
  <c r="G25" i="24"/>
  <c r="F28" i="24"/>
  <c r="G27" i="24" l="1"/>
  <c r="G28" i="24"/>
  <c r="H25" i="24"/>
  <c r="G26" i="24"/>
  <c r="H7" i="25"/>
  <c r="H8" i="25"/>
  <c r="H6" i="25"/>
  <c r="B9" i="25"/>
  <c r="B10" i="25" l="1"/>
  <c r="C9" i="25"/>
  <c r="A9" i="25"/>
  <c r="B11" i="25"/>
  <c r="B12" i="25"/>
  <c r="H28" i="24"/>
  <c r="H27" i="24"/>
  <c r="H26" i="24"/>
  <c r="C11" i="25" l="1"/>
  <c r="C12" i="25"/>
  <c r="D9" i="25"/>
  <c r="C10" i="25"/>
  <c r="D12" i="25" l="1"/>
  <c r="E9" i="25"/>
  <c r="D10" i="25"/>
  <c r="D11" i="25"/>
  <c r="E12" i="25" l="1"/>
  <c r="F9" i="25"/>
  <c r="E10" i="25"/>
  <c r="E11" i="25"/>
  <c r="F12" i="25" l="1"/>
  <c r="G9" i="25"/>
  <c r="F11" i="25"/>
  <c r="F10" i="25"/>
  <c r="G11" i="25" l="1"/>
  <c r="G12" i="25"/>
  <c r="H9" i="25"/>
  <c r="G10" i="25"/>
  <c r="H12" i="25" l="1"/>
  <c r="H11" i="25"/>
  <c r="B13" i="25"/>
  <c r="H10" i="25"/>
  <c r="B15" i="25" l="1"/>
  <c r="B14" i="25"/>
  <c r="B16" i="25"/>
  <c r="C13" i="25"/>
  <c r="A13" i="25"/>
  <c r="C16" i="25" l="1"/>
  <c r="D13" i="25"/>
  <c r="C15" i="25"/>
  <c r="C14" i="25"/>
  <c r="D14" i="25" l="1"/>
  <c r="D16" i="25"/>
  <c r="E13" i="25"/>
  <c r="D15" i="25"/>
  <c r="E15" i="25" l="1"/>
  <c r="E14" i="25"/>
  <c r="E16" i="25"/>
  <c r="F13" i="25"/>
  <c r="F15" i="25" l="1"/>
  <c r="F14" i="25"/>
  <c r="F16" i="25"/>
  <c r="G13" i="25"/>
  <c r="G14" i="25" l="1"/>
  <c r="G16" i="25"/>
  <c r="H13" i="25"/>
  <c r="G15" i="25"/>
  <c r="H16" i="25" l="1"/>
  <c r="B17" i="25"/>
  <c r="H14" i="25"/>
  <c r="H15" i="25"/>
  <c r="B20" i="25" l="1"/>
  <c r="A17" i="25"/>
  <c r="C17" i="25"/>
  <c r="B19" i="25"/>
  <c r="B18" i="25"/>
  <c r="C18" i="25" l="1"/>
  <c r="C20" i="25"/>
  <c r="C19" i="25"/>
  <c r="D17" i="25"/>
  <c r="D18" i="25" l="1"/>
  <c r="D19" i="25"/>
  <c r="D20" i="25"/>
  <c r="E17" i="25"/>
  <c r="E19" i="25" l="1"/>
  <c r="E20" i="25"/>
  <c r="F17" i="25"/>
  <c r="E18" i="25"/>
  <c r="F18" i="25" l="1"/>
  <c r="F20" i="25"/>
  <c r="G17" i="25"/>
  <c r="F19" i="25"/>
  <c r="G20" i="25" l="1"/>
  <c r="H17" i="25"/>
  <c r="G19" i="25"/>
  <c r="G18" i="25"/>
  <c r="B21" i="25" l="1"/>
  <c r="H18" i="25"/>
  <c r="H20" i="25"/>
  <c r="H19" i="25"/>
  <c r="B22" i="25" l="1"/>
  <c r="B23" i="25"/>
  <c r="A21" i="25"/>
  <c r="B24" i="25"/>
  <c r="C21" i="25"/>
  <c r="C22" i="25" l="1"/>
  <c r="C23" i="25"/>
  <c r="C24" i="25"/>
  <c r="D21" i="25"/>
  <c r="D23" i="25" l="1"/>
  <c r="D22" i="25"/>
  <c r="D24" i="25"/>
  <c r="E21" i="25"/>
  <c r="E24" i="25" l="1"/>
  <c r="F21" i="25"/>
  <c r="E23" i="25"/>
  <c r="E22" i="25"/>
  <c r="F22" i="25" l="1"/>
  <c r="F23" i="25"/>
  <c r="F24" i="25"/>
  <c r="G21" i="25"/>
  <c r="G22" i="25" l="1"/>
  <c r="G23" i="25"/>
  <c r="G24" i="25"/>
  <c r="H21" i="25"/>
  <c r="B25" i="25" l="1"/>
  <c r="H22" i="25"/>
  <c r="H23" i="25"/>
  <c r="H24" i="25"/>
  <c r="B5" i="26"/>
  <c r="B6" i="26" l="1"/>
  <c r="B8" i="26"/>
  <c r="A5" i="26"/>
  <c r="B7" i="26"/>
  <c r="C5" i="26"/>
  <c r="C7" i="26" s="1"/>
  <c r="B26" i="25"/>
  <c r="C25" i="25"/>
  <c r="B27" i="25"/>
  <c r="B28" i="25"/>
  <c r="A25" i="25"/>
  <c r="D5" i="26" l="1"/>
  <c r="D8" i="26" s="1"/>
  <c r="C6" i="26"/>
  <c r="C8" i="26"/>
  <c r="C28" i="25"/>
  <c r="D25" i="25"/>
  <c r="C26" i="25"/>
  <c r="C27" i="25"/>
  <c r="D6" i="26"/>
  <c r="D7" i="26"/>
  <c r="E5" i="26"/>
  <c r="E8" i="26" l="1"/>
  <c r="E6" i="26"/>
  <c r="F5" i="26"/>
  <c r="E7" i="26"/>
  <c r="E25" i="25"/>
  <c r="D27" i="25"/>
  <c r="D26" i="25"/>
  <c r="D28" i="25"/>
  <c r="F7" i="26" l="1"/>
  <c r="F6" i="26"/>
  <c r="G5" i="26"/>
  <c r="F8" i="26"/>
  <c r="E26" i="25"/>
  <c r="E28" i="25"/>
  <c r="F25" i="25"/>
  <c r="E27" i="25"/>
  <c r="G6" i="26" l="1"/>
  <c r="G7" i="26"/>
  <c r="G8" i="26"/>
  <c r="H5" i="26"/>
  <c r="G25" i="25"/>
  <c r="F26" i="25"/>
  <c r="F28" i="25"/>
  <c r="F27" i="25"/>
  <c r="H7" i="26" l="1"/>
  <c r="B9" i="26"/>
  <c r="H8" i="26"/>
  <c r="H6" i="26"/>
  <c r="G27" i="25"/>
  <c r="G28" i="25"/>
  <c r="H25" i="25"/>
  <c r="G26" i="25"/>
  <c r="B10" i="26" l="1"/>
  <c r="C9" i="26"/>
  <c r="B11" i="26"/>
  <c r="B12" i="26"/>
  <c r="A9" i="26"/>
  <c r="H28" i="25"/>
  <c r="H27" i="25"/>
  <c r="H26" i="25"/>
  <c r="C11" i="26" l="1"/>
  <c r="C12" i="26"/>
  <c r="D9" i="26"/>
  <c r="C10" i="26"/>
  <c r="D12" i="26" l="1"/>
  <c r="D11" i="26"/>
  <c r="D10" i="26"/>
  <c r="E9" i="26"/>
  <c r="E12" i="26" l="1"/>
  <c r="E11" i="26"/>
  <c r="F9" i="26"/>
  <c r="E10" i="26"/>
  <c r="G9" i="26" l="1"/>
  <c r="F10" i="26"/>
  <c r="F12" i="26"/>
  <c r="F11" i="26"/>
  <c r="G11" i="26" l="1"/>
  <c r="H9" i="26"/>
  <c r="G10" i="26"/>
  <c r="G12" i="26"/>
  <c r="H12" i="26" l="1"/>
  <c r="B13" i="26"/>
  <c r="H11" i="26"/>
  <c r="H10" i="26"/>
  <c r="B15" i="26" l="1"/>
  <c r="A13" i="26"/>
  <c r="B16" i="26"/>
  <c r="C13" i="26"/>
  <c r="B14" i="26"/>
  <c r="C16" i="26" l="1"/>
  <c r="D13" i="26"/>
  <c r="C15" i="26"/>
  <c r="C14" i="26"/>
  <c r="D16" i="26" l="1"/>
  <c r="D15" i="26"/>
  <c r="D14" i="26"/>
  <c r="E13" i="26"/>
  <c r="E14" i="26" l="1"/>
  <c r="E15" i="26"/>
  <c r="E16" i="26"/>
  <c r="F13" i="26"/>
  <c r="F15" i="26" l="1"/>
  <c r="F14" i="26"/>
  <c r="G13" i="26"/>
  <c r="F16" i="26"/>
  <c r="G16" i="26" l="1"/>
  <c r="G15" i="26"/>
  <c r="H13" i="26"/>
  <c r="G14" i="26"/>
  <c r="H16" i="26" l="1"/>
  <c r="H15" i="26"/>
  <c r="B17" i="26"/>
  <c r="H14" i="26"/>
  <c r="B20" i="26" l="1"/>
  <c r="B19" i="26"/>
  <c r="C17" i="26"/>
  <c r="B18" i="26"/>
  <c r="A17" i="26"/>
  <c r="C18" i="26" l="1"/>
  <c r="C19" i="26"/>
  <c r="D17" i="26"/>
  <c r="C20" i="26"/>
  <c r="D18" i="26" l="1"/>
  <c r="D19" i="26"/>
  <c r="D20" i="26"/>
  <c r="E17" i="26"/>
  <c r="E18" i="26" l="1"/>
  <c r="E19" i="26"/>
  <c r="E20" i="26"/>
  <c r="F17" i="26"/>
  <c r="F20" i="26" l="1"/>
  <c r="G17" i="26"/>
  <c r="F19" i="26"/>
  <c r="F18" i="26"/>
  <c r="H17" i="26" l="1"/>
  <c r="G18" i="26"/>
  <c r="G20" i="26"/>
  <c r="G19" i="26"/>
  <c r="H18" i="26" l="1"/>
  <c r="H19" i="26"/>
  <c r="H20" i="26"/>
  <c r="B21" i="26"/>
  <c r="B22" i="26" l="1"/>
  <c r="B24" i="26"/>
  <c r="A21" i="26"/>
  <c r="C21" i="26"/>
  <c r="B23" i="26"/>
  <c r="C22" i="26" l="1"/>
  <c r="C23" i="26"/>
  <c r="D21" i="26"/>
  <c r="C24" i="26"/>
  <c r="D23" i="26" l="1"/>
  <c r="E21" i="26"/>
  <c r="D24" i="26"/>
  <c r="D22" i="26"/>
  <c r="E22" i="26" l="1"/>
  <c r="E24" i="26"/>
  <c r="E23" i="26"/>
  <c r="F21" i="26"/>
  <c r="F24" i="26" l="1"/>
  <c r="G21" i="26"/>
  <c r="F23" i="26"/>
  <c r="F22" i="26"/>
  <c r="G22" i="26" l="1"/>
  <c r="G23" i="26"/>
  <c r="G24" i="26"/>
  <c r="H21" i="26"/>
  <c r="H23" i="26" l="1"/>
  <c r="H22" i="26"/>
  <c r="B25" i="26"/>
  <c r="H24" i="26"/>
  <c r="A25" i="26" l="1"/>
  <c r="B27" i="26"/>
  <c r="B28" i="26"/>
  <c r="B26" i="26"/>
  <c r="C25" i="26"/>
  <c r="C27" i="26" l="1"/>
  <c r="C28" i="26"/>
  <c r="C26" i="26"/>
  <c r="D25" i="26"/>
  <c r="D28" i="26" l="1"/>
  <c r="E25" i="26"/>
  <c r="D27" i="26"/>
  <c r="D26" i="26"/>
  <c r="F25" i="26" l="1"/>
  <c r="E28" i="26"/>
  <c r="E26" i="26"/>
  <c r="E27" i="26"/>
  <c r="F27" i="26" l="1"/>
  <c r="F28" i="26"/>
  <c r="G25" i="26"/>
  <c r="F26" i="26"/>
  <c r="G27" i="26" l="1"/>
  <c r="H25" i="26"/>
  <c r="G26" i="26"/>
  <c r="G28" i="26"/>
  <c r="H28" i="26" l="1"/>
  <c r="H26" i="26"/>
  <c r="H27" i="26"/>
</calcChain>
</file>

<file path=xl/comments1.xml><?xml version="1.0" encoding="utf-8"?>
<comments xmlns="http://schemas.openxmlformats.org/spreadsheetml/2006/main">
  <authors>
    <author>Brian Jacobsen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Brian Jacobsen:</t>
        </r>
        <r>
          <rPr>
            <sz val="9"/>
            <color indexed="81"/>
            <rFont val="Tahoma"/>
            <family val="2"/>
          </rPr>
          <t xml:space="preserve">
Her kan du tilføje mærkedage. OBS! Dato SKAL skrives som DDMM.</t>
        </r>
      </text>
    </comment>
  </commentList>
</comments>
</file>

<file path=xl/comments2.xml><?xml version="1.0" encoding="utf-8"?>
<comments xmlns="http://schemas.openxmlformats.org/spreadsheetml/2006/main">
  <authors>
    <author>Brian Jacobsen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Brian Jacobsen:</t>
        </r>
        <r>
          <rPr>
            <sz val="9"/>
            <color indexed="81"/>
            <rFont val="Tahoma"/>
            <family val="2"/>
          </rPr>
          <t xml:space="preserve">
Her indtastes det år du ønsker kalenderen skal gælde for.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Brian Jacobsen:</t>
        </r>
        <r>
          <rPr>
            <sz val="9"/>
            <color indexed="81"/>
            <rFont val="Tahoma"/>
            <family val="2"/>
          </rPr>
          <t xml:space="preserve">
Her kan du tilføje mærkedage. OBS! Dato SKAL skrives som DDMM.</t>
        </r>
      </text>
    </comment>
  </commentList>
</comments>
</file>

<file path=xl/sharedStrings.xml><?xml version="1.0" encoding="utf-8"?>
<sst xmlns="http://schemas.openxmlformats.org/spreadsheetml/2006/main" count="447" uniqueCount="145">
  <si>
    <t>JANUAR</t>
  </si>
  <si>
    <t>MARTS</t>
  </si>
  <si>
    <t>MAJ</t>
  </si>
  <si>
    <t>JULI</t>
  </si>
  <si>
    <t>SEPTEMBER</t>
  </si>
  <si>
    <t>NOVEMBER</t>
  </si>
  <si>
    <t>FEBRUAR</t>
  </si>
  <si>
    <t>APRIL</t>
  </si>
  <si>
    <t>JUNI</t>
  </si>
  <si>
    <t>AUGUST</t>
  </si>
  <si>
    <t>OKTOBER</t>
  </si>
  <si>
    <t>DECEMBER</t>
  </si>
  <si>
    <t>Ugedagen for denne</t>
  </si>
  <si>
    <t>Ugens første dag</t>
  </si>
  <si>
    <t>MA</t>
  </si>
  <si>
    <t>TI</t>
  </si>
  <si>
    <t>ON</t>
  </si>
  <si>
    <t>TO</t>
  </si>
  <si>
    <t>FR</t>
  </si>
  <si>
    <t>LØ</t>
  </si>
  <si>
    <t>SØ</t>
  </si>
  <si>
    <t>Uge</t>
  </si>
  <si>
    <t>Årets første dag</t>
  </si>
  <si>
    <t>Find Påskedag</t>
  </si>
  <si>
    <t>Påskedag:</t>
  </si>
  <si>
    <t>Divider</t>
  </si>
  <si>
    <t> med </t>
  </si>
  <si>
    <t> Kvotient </t>
  </si>
  <si>
    <t> Rest </t>
  </si>
  <si>
    <t>Nytårsdag</t>
  </si>
  <si>
    <t>Årstal</t>
  </si>
  <si>
    <t>  19</t>
  </si>
  <si>
    <t>–</t>
  </si>
  <si>
    <t>a</t>
  </si>
  <si>
    <t>Skærtorsdag</t>
  </si>
  <si>
    <t>b</t>
  </si>
  <si>
    <t>c</t>
  </si>
  <si>
    <t>Langfredag</t>
  </si>
  <si>
    <t>    4</t>
  </si>
  <si>
    <t>d</t>
  </si>
  <si>
    <t>e</t>
  </si>
  <si>
    <t>Påskedag</t>
  </si>
  <si>
    <t>b+8</t>
  </si>
  <si>
    <t>  25</t>
  </si>
  <si>
    <t>f</t>
  </si>
  <si>
    <t>2. påskedag</t>
  </si>
  <si>
    <t>    3</t>
  </si>
  <si>
    <t>g</t>
  </si>
  <si>
    <t>  30</t>
  </si>
  <si>
    <t>h</t>
  </si>
  <si>
    <t>i</t>
  </si>
  <si>
    <t>k</t>
  </si>
  <si>
    <t>Pinsedag</t>
  </si>
  <si>
    <t>    7</t>
  </si>
  <si>
    <t>l</t>
  </si>
  <si>
    <t>2. pinsedag</t>
  </si>
  <si>
    <t>m</t>
  </si>
  <si>
    <t>Juledag</t>
  </si>
  <si>
    <t>  31</t>
  </si>
  <si>
    <t>n</t>
  </si>
  <si>
    <t>p</t>
  </si>
  <si>
    <t>2. juledag</t>
  </si>
  <si>
    <t>Danmarks befrielse</t>
  </si>
  <si>
    <t>Første dag i maj</t>
  </si>
  <si>
    <t>Anden søndag i maj</t>
  </si>
  <si>
    <r>
      <t>b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+1</t>
    </r>
  </si>
  <si>
    <r>
      <t> 19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+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+15</t>
    </r>
  </si>
  <si>
    <r>
      <t>32+2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+2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k</t>
    </r>
  </si>
  <si>
    <r>
      <t>a</t>
    </r>
    <r>
      <rPr>
        <sz val="11"/>
        <color theme="1"/>
        <rFont val="Calibri"/>
        <family val="2"/>
        <scheme val="minor"/>
      </rPr>
      <t>+11</t>
    </r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+22</t>
    </r>
    <r>
      <rPr>
        <i/>
        <sz val="11"/>
        <color theme="1"/>
        <rFont val="Calibri"/>
        <family val="2"/>
        <scheme val="minor"/>
      </rPr>
      <t>l</t>
    </r>
  </si>
  <si>
    <r>
      <t>h</t>
    </r>
    <r>
      <rPr>
        <sz val="11"/>
        <color theme="1"/>
        <rFont val="Calibri"/>
        <family val="2"/>
        <scheme val="minor"/>
      </rPr>
      <t>+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-7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+114</t>
    </r>
  </si>
  <si>
    <t>Mors dag</t>
  </si>
  <si>
    <t>Besættelsesdagen</t>
  </si>
  <si>
    <t>Fastelavnssøndag</t>
  </si>
  <si>
    <t>Sankthansaften</t>
  </si>
  <si>
    <t>Mortensaften</t>
  </si>
  <si>
    <t>Store bededag</t>
  </si>
  <si>
    <t>Kristi himmelfartsdag</t>
  </si>
  <si>
    <t>Sidste dag i marts</t>
  </si>
  <si>
    <t>Sidste søndag i marts</t>
  </si>
  <si>
    <t>Sommertid begynder</t>
  </si>
  <si>
    <t>Sidste dag i oktober</t>
  </si>
  <si>
    <t>Sidste søndag i oktober</t>
  </si>
  <si>
    <t>Sommertid slutter</t>
  </si>
  <si>
    <t>Halloween</t>
  </si>
  <si>
    <t>OVERSIGTSKALENDER</t>
  </si>
  <si>
    <t>Tekst</t>
  </si>
  <si>
    <t>INDTAST VALGT ÅR (åååå)</t>
  </si>
  <si>
    <t>BILLEDE</t>
  </si>
  <si>
    <t>TILFØJ MÆRKEDAGE</t>
  </si>
  <si>
    <t>Januar</t>
  </si>
  <si>
    <t>Februar</t>
  </si>
  <si>
    <t>Marts</t>
  </si>
  <si>
    <t>April</t>
  </si>
  <si>
    <t>Maj</t>
  </si>
  <si>
    <t>Juni</t>
  </si>
  <si>
    <t>Ma</t>
  </si>
  <si>
    <t>Ti</t>
  </si>
  <si>
    <t>On</t>
  </si>
  <si>
    <t>To</t>
  </si>
  <si>
    <t>Fr</t>
  </si>
  <si>
    <t>Lø</t>
  </si>
  <si>
    <t>Sø</t>
  </si>
  <si>
    <t>M</t>
  </si>
  <si>
    <t>H</t>
  </si>
  <si>
    <t>A</t>
  </si>
  <si>
    <t>HELLIGDAGE (rød skrift)</t>
  </si>
  <si>
    <t>Eksisterer 29/2?</t>
  </si>
  <si>
    <t>MÆRKEDAGE (gul-fyldt)</t>
  </si>
  <si>
    <t>ANDRE DAGE (rød ramme)</t>
  </si>
  <si>
    <t>Dato</t>
  </si>
  <si>
    <t>A=ANDET</t>
  </si>
  <si>
    <t>H=HELLIGDAGE</t>
  </si>
  <si>
    <t>M=MÆRKEDAG</t>
  </si>
  <si>
    <t>HALVÅRSKALENDER</t>
  </si>
  <si>
    <t>Første</t>
  </si>
  <si>
    <t>halv-år</t>
  </si>
  <si>
    <t>Andet</t>
  </si>
  <si>
    <t>Juli</t>
  </si>
  <si>
    <t>August</t>
  </si>
  <si>
    <t>September</t>
  </si>
  <si>
    <t>Oktober</t>
  </si>
  <si>
    <t>November</t>
  </si>
  <si>
    <t>December</t>
  </si>
  <si>
    <t>OBS! Der kan kun være EN mærkedag på hver dato (d/m)</t>
  </si>
  <si>
    <t>MANDAG</t>
  </si>
  <si>
    <t>TIRSDAG</t>
  </si>
  <si>
    <t>ONSDAG</t>
  </si>
  <si>
    <t>TORSDAG</t>
  </si>
  <si>
    <t>FREDAG</t>
  </si>
  <si>
    <t>LØRDAG</t>
  </si>
  <si>
    <t>SØNDAG</t>
  </si>
  <si>
    <t>Gr.l.dag/Fars dag</t>
  </si>
  <si>
    <t>Test A</t>
  </si>
  <si>
    <t>Test B</t>
  </si>
  <si>
    <t>Test C</t>
  </si>
  <si>
    <t>Test D</t>
  </si>
  <si>
    <t>Test E</t>
  </si>
  <si>
    <t>Test F</t>
  </si>
  <si>
    <t>Test G</t>
  </si>
  <si>
    <t>Test H</t>
  </si>
  <si>
    <t>Test I</t>
  </si>
  <si>
    <t>Test J</t>
  </si>
  <si>
    <t>Test K</t>
  </si>
  <si>
    <t>Test L</t>
  </si>
  <si>
    <t>Det kan være en stor fordel at sortere række 3-25 herover i kolonne ABC efter ældste i kolonne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</si>
</sst>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d"/>
    <numFmt numFmtId="169" formatCode="d\.\ mmm"/>
    <numFmt numFmtId="170" formatCode="mmmm\ yyyy"/>
    <numFmt numFmtId="173" formatCode="d/m"/>
  </numFmts>
  <fonts count="4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33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6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8"/>
      <name val="Calibri"/>
      <family val="2"/>
      <scheme val="minor"/>
    </font>
    <font>
      <b/>
      <sz val="33"/>
      <color theme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9" fillId="0" borderId="1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1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6" fillId="0" borderId="0"/>
    <xf numFmtId="0" fontId="39" fillId="0" borderId="0"/>
    <xf numFmtId="0" fontId="23" fillId="9" borderId="63" applyNumberFormat="0" applyAlignment="0" applyProtection="0"/>
    <xf numFmtId="0" fontId="40" fillId="11" borderId="0" applyNumberFormat="0" applyBorder="0" applyAlignment="0" applyProtection="0"/>
  </cellStyleXfs>
  <cellXfs count="267">
    <xf numFmtId="0" fontId="0" fillId="0" borderId="0" xfId="0"/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49" fontId="28" fillId="0" borderId="17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8" fillId="33" borderId="17" xfId="0" applyNumberFormat="1" applyFont="1" applyFill="1" applyBorder="1" applyAlignment="1">
      <alignment horizontal="left" vertical="center"/>
    </xf>
    <xf numFmtId="14" fontId="23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34" borderId="42" xfId="0" applyFont="1" applyFill="1" applyBorder="1" applyAlignment="1">
      <alignment horizontal="left" vertical="center"/>
    </xf>
    <xf numFmtId="0" fontId="6" fillId="34" borderId="33" xfId="0" applyFont="1" applyFill="1" applyBorder="1" applyAlignment="1">
      <alignment horizontal="left" vertical="center"/>
    </xf>
    <xf numFmtId="0" fontId="6" fillId="34" borderId="38" xfId="0" applyFont="1" applyFill="1" applyBorder="1" applyAlignment="1">
      <alignment horizontal="left" vertical="center"/>
    </xf>
    <xf numFmtId="168" fontId="10" fillId="0" borderId="38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168" fontId="10" fillId="0" borderId="38" xfId="0" applyNumberFormat="1" applyFont="1" applyBorder="1" applyAlignment="1">
      <alignment horizontal="center" vertical="center"/>
    </xf>
    <xf numFmtId="0" fontId="10" fillId="34" borderId="41" xfId="0" applyFont="1" applyFill="1" applyBorder="1" applyAlignment="1">
      <alignment horizontal="center" vertical="center"/>
    </xf>
    <xf numFmtId="168" fontId="10" fillId="34" borderId="42" xfId="0" applyNumberFormat="1" applyFont="1" applyFill="1" applyBorder="1" applyAlignment="1">
      <alignment horizontal="center" vertical="center"/>
    </xf>
    <xf numFmtId="0" fontId="10" fillId="34" borderId="36" xfId="0" applyFont="1" applyFill="1" applyBorder="1" applyAlignment="1">
      <alignment horizontal="center" vertical="center"/>
    </xf>
    <xf numFmtId="168" fontId="10" fillId="34" borderId="33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34" borderId="43" xfId="0" applyFont="1" applyFill="1" applyBorder="1" applyAlignment="1">
      <alignment horizontal="center" vertical="center"/>
    </xf>
    <xf numFmtId="0" fontId="6" fillId="34" borderId="37" xfId="0" applyFont="1" applyFill="1" applyBorder="1" applyAlignment="1">
      <alignment horizontal="center" vertical="center"/>
    </xf>
    <xf numFmtId="0" fontId="10" fillId="34" borderId="16" xfId="0" applyFont="1" applyFill="1" applyBorder="1" applyAlignment="1">
      <alignment horizontal="center" vertical="center"/>
    </xf>
    <xf numFmtId="168" fontId="10" fillId="34" borderId="38" xfId="0" applyNumberFormat="1" applyFont="1" applyFill="1" applyBorder="1" applyAlignment="1">
      <alignment horizontal="center" vertical="center"/>
    </xf>
    <xf numFmtId="0" fontId="6" fillId="34" borderId="39" xfId="0" applyFont="1" applyFill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4" fontId="28" fillId="0" borderId="14" xfId="0" applyNumberFormat="1" applyFont="1" applyFill="1" applyBorder="1" applyAlignment="1">
      <alignment horizontal="center" vertical="center"/>
    </xf>
    <xf numFmtId="14" fontId="28" fillId="33" borderId="14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vertical="center"/>
    </xf>
    <xf numFmtId="14" fontId="28" fillId="33" borderId="25" xfId="0" applyNumberFormat="1" applyFont="1" applyFill="1" applyBorder="1" applyAlignment="1">
      <alignment horizontal="center" vertical="center"/>
    </xf>
    <xf numFmtId="49" fontId="28" fillId="33" borderId="26" xfId="0" applyNumberFormat="1" applyFont="1" applyFill="1" applyBorder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169" fontId="36" fillId="0" borderId="14" xfId="0" applyNumberFormat="1" applyFont="1" applyBorder="1" applyAlignment="1">
      <alignment horizontal="center" vertical="center"/>
    </xf>
    <xf numFmtId="0" fontId="36" fillId="0" borderId="17" xfId="0" applyNumberFormat="1" applyFont="1" applyFill="1" applyBorder="1" applyAlignment="1">
      <alignment horizontal="left" vertical="center"/>
    </xf>
    <xf numFmtId="14" fontId="5" fillId="0" borderId="17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0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9" fontId="36" fillId="0" borderId="18" xfId="0" applyNumberFormat="1" applyFont="1" applyBorder="1" applyAlignment="1">
      <alignment horizontal="center" vertical="center"/>
    </xf>
    <xf numFmtId="0" fontId="36" fillId="0" borderId="21" xfId="0" applyNumberFormat="1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14" fontId="6" fillId="0" borderId="15" xfId="0" applyNumberFormat="1" applyFont="1" applyBorder="1" applyAlignment="1">
      <alignment vertical="center"/>
    </xf>
    <xf numFmtId="14" fontId="6" fillId="0" borderId="16" xfId="0" applyNumberFormat="1" applyFont="1" applyBorder="1" applyAlignment="1">
      <alignment vertical="center"/>
    </xf>
    <xf numFmtId="14" fontId="6" fillId="0" borderId="54" xfId="0" applyNumberFormat="1" applyFont="1" applyBorder="1" applyAlignment="1">
      <alignment vertical="center"/>
    </xf>
    <xf numFmtId="14" fontId="6" fillId="0" borderId="55" xfId="0" applyNumberFormat="1" applyFont="1" applyBorder="1" applyAlignment="1">
      <alignment vertical="center"/>
    </xf>
    <xf numFmtId="14" fontId="6" fillId="0" borderId="47" xfId="0" applyNumberFormat="1" applyFont="1" applyBorder="1" applyAlignment="1">
      <alignment vertical="center"/>
    </xf>
    <xf numFmtId="0" fontId="36" fillId="0" borderId="0" xfId="47" applyFont="1" applyAlignment="1">
      <alignment horizontal="left" vertical="center"/>
    </xf>
    <xf numFmtId="0" fontId="36" fillId="0" borderId="0" xfId="47" applyFont="1" applyAlignment="1">
      <alignment horizontal="center" vertical="center"/>
    </xf>
    <xf numFmtId="0" fontId="3" fillId="0" borderId="0" xfId="48" applyFont="1" applyAlignment="1">
      <alignment horizontal="center" vertical="center"/>
    </xf>
    <xf numFmtId="0" fontId="38" fillId="0" borderId="0" xfId="47" applyFont="1" applyAlignment="1">
      <alignment horizontal="center" vertical="center"/>
    </xf>
    <xf numFmtId="0" fontId="41" fillId="0" borderId="0" xfId="48" applyFont="1" applyAlignment="1">
      <alignment horizontal="center" vertical="center"/>
    </xf>
    <xf numFmtId="168" fontId="36" fillId="37" borderId="40" xfId="47" applyNumberFormat="1" applyFont="1" applyFill="1" applyBorder="1" applyAlignment="1">
      <alignment horizontal="left" vertical="center" wrapText="1"/>
    </xf>
    <xf numFmtId="168" fontId="36" fillId="37" borderId="61" xfId="47" applyNumberFormat="1" applyFont="1" applyFill="1" applyBorder="1" applyAlignment="1">
      <alignment horizontal="left" vertical="center" wrapText="1"/>
    </xf>
    <xf numFmtId="168" fontId="36" fillId="0" borderId="61" xfId="47" applyNumberFormat="1" applyFont="1" applyFill="1" applyBorder="1" applyAlignment="1">
      <alignment horizontal="left" vertical="center" wrapText="1"/>
    </xf>
    <xf numFmtId="168" fontId="36" fillId="37" borderId="23" xfId="47" applyNumberFormat="1" applyFont="1" applyFill="1" applyBorder="1" applyAlignment="1">
      <alignment horizontal="left" vertical="center" wrapText="1"/>
    </xf>
    <xf numFmtId="0" fontId="41" fillId="38" borderId="15" xfId="48" applyFont="1" applyFill="1" applyBorder="1" applyAlignment="1">
      <alignment horizontal="center" vertical="center"/>
    </xf>
    <xf numFmtId="0" fontId="41" fillId="0" borderId="15" xfId="49" applyFont="1" applyFill="1" applyBorder="1" applyAlignment="1">
      <alignment horizontal="left" vertical="center"/>
    </xf>
    <xf numFmtId="168" fontId="36" fillId="0" borderId="23" xfId="47" applyNumberFormat="1" applyFont="1" applyFill="1" applyBorder="1" applyAlignment="1">
      <alignment horizontal="left" vertical="center" wrapText="1"/>
    </xf>
    <xf numFmtId="14" fontId="2" fillId="0" borderId="15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/>
    </xf>
    <xf numFmtId="14" fontId="7" fillId="0" borderId="66" xfId="0" applyNumberFormat="1" applyFont="1" applyBorder="1" applyAlignment="1">
      <alignment horizontal="center" vertical="center"/>
    </xf>
    <xf numFmtId="14" fontId="7" fillId="0" borderId="39" xfId="0" applyNumberFormat="1" applyFont="1" applyBorder="1" applyAlignment="1">
      <alignment horizontal="center" vertical="center"/>
    </xf>
    <xf numFmtId="14" fontId="7" fillId="0" borderId="6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4" fontId="36" fillId="0" borderId="0" xfId="47" applyNumberFormat="1" applyFont="1" applyAlignment="1">
      <alignment horizontal="center" vertical="center"/>
    </xf>
    <xf numFmtId="169" fontId="5" fillId="0" borderId="14" xfId="0" applyNumberFormat="1" applyFont="1" applyBorder="1" applyAlignment="1">
      <alignment horizontal="center" vertical="center"/>
    </xf>
    <xf numFmtId="169" fontId="5" fillId="0" borderId="18" xfId="0" applyNumberFormat="1" applyFont="1" applyBorder="1" applyAlignment="1">
      <alignment horizontal="center" vertical="center"/>
    </xf>
    <xf numFmtId="169" fontId="5" fillId="0" borderId="22" xfId="0" applyNumberFormat="1" applyFont="1" applyBorder="1" applyAlignment="1">
      <alignment horizontal="center" vertical="center"/>
    </xf>
    <xf numFmtId="169" fontId="5" fillId="0" borderId="44" xfId="0" applyNumberFormat="1" applyFont="1" applyBorder="1" applyAlignment="1">
      <alignment horizontal="center" vertical="center"/>
    </xf>
    <xf numFmtId="0" fontId="10" fillId="35" borderId="10" xfId="0" applyFont="1" applyFill="1" applyBorder="1" applyAlignment="1">
      <alignment horizontal="center" vertical="center" wrapText="1"/>
    </xf>
    <xf numFmtId="0" fontId="10" fillId="35" borderId="11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center" vertical="center" wrapText="1"/>
    </xf>
    <xf numFmtId="0" fontId="10" fillId="35" borderId="15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center" vertical="center" wrapText="1"/>
    </xf>
    <xf numFmtId="0" fontId="28" fillId="35" borderId="10" xfId="0" applyFont="1" applyFill="1" applyBorder="1" applyAlignment="1">
      <alignment horizontal="center" vertical="center"/>
    </xf>
    <xf numFmtId="0" fontId="28" fillId="35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4" fontId="29" fillId="0" borderId="15" xfId="0" applyNumberFormat="1" applyFont="1" applyFill="1" applyBorder="1" applyAlignment="1">
      <alignment horizontal="center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5" fillId="35" borderId="34" xfId="0" applyNumberFormat="1" applyFont="1" applyFill="1" applyBorder="1" applyAlignment="1">
      <alignment horizontal="left" vertical="center" wrapText="1"/>
    </xf>
    <xf numFmtId="14" fontId="5" fillId="35" borderId="29" xfId="0" applyNumberFormat="1" applyFont="1" applyFill="1" applyBorder="1" applyAlignment="1">
      <alignment horizontal="left" vertical="center" wrapText="1"/>
    </xf>
    <xf numFmtId="14" fontId="5" fillId="35" borderId="30" xfId="0" applyNumberFormat="1" applyFont="1" applyFill="1" applyBorder="1" applyAlignment="1">
      <alignment horizontal="left" vertical="center" wrapText="1"/>
    </xf>
    <xf numFmtId="14" fontId="5" fillId="35" borderId="0" xfId="0" applyNumberFormat="1" applyFont="1" applyFill="1" applyBorder="1" applyAlignment="1">
      <alignment horizontal="left" vertical="center" wrapText="1"/>
    </xf>
    <xf numFmtId="14" fontId="5" fillId="35" borderId="27" xfId="0" applyNumberFormat="1" applyFont="1" applyFill="1" applyBorder="1" applyAlignment="1">
      <alignment horizontal="left" vertical="center" wrapText="1"/>
    </xf>
    <xf numFmtId="14" fontId="5" fillId="35" borderId="31" xfId="0" applyNumberFormat="1" applyFont="1" applyFill="1" applyBorder="1" applyAlignment="1">
      <alignment horizontal="left" vertical="center" wrapText="1"/>
    </xf>
    <xf numFmtId="14" fontId="5" fillId="35" borderId="35" xfId="0" applyNumberFormat="1" applyFont="1" applyFill="1" applyBorder="1" applyAlignment="1">
      <alignment horizontal="left" vertical="center" wrapText="1"/>
    </xf>
    <xf numFmtId="14" fontId="5" fillId="35" borderId="32" xfId="0" applyNumberFormat="1" applyFont="1" applyFill="1" applyBorder="1" applyAlignment="1">
      <alignment horizontal="left" vertical="center" wrapText="1"/>
    </xf>
    <xf numFmtId="14" fontId="4" fillId="35" borderId="28" xfId="0" applyNumberFormat="1" applyFont="1" applyFill="1" applyBorder="1" applyAlignment="1">
      <alignment horizontal="left" vertical="center" wrapText="1"/>
    </xf>
    <xf numFmtId="14" fontId="6" fillId="0" borderId="22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1" fontId="35" fillId="33" borderId="14" xfId="0" applyNumberFormat="1" applyFont="1" applyFill="1" applyBorder="1" applyAlignment="1">
      <alignment horizontal="center" vertical="center"/>
    </xf>
    <xf numFmtId="1" fontId="35" fillId="33" borderId="15" xfId="0" applyNumberFormat="1" applyFont="1" applyFill="1" applyBorder="1" applyAlignment="1">
      <alignment horizontal="center" vertical="center"/>
    </xf>
    <xf numFmtId="1" fontId="35" fillId="33" borderId="17" xfId="0" applyNumberFormat="1" applyFont="1" applyFill="1" applyBorder="1" applyAlignment="1">
      <alignment horizontal="center" vertical="center"/>
    </xf>
    <xf numFmtId="1" fontId="35" fillId="33" borderId="18" xfId="0" applyNumberFormat="1" applyFont="1" applyFill="1" applyBorder="1" applyAlignment="1">
      <alignment horizontal="center" vertical="center"/>
    </xf>
    <xf numFmtId="1" fontId="35" fillId="33" borderId="19" xfId="0" applyNumberFormat="1" applyFont="1" applyFill="1" applyBorder="1" applyAlignment="1">
      <alignment horizontal="center" vertical="center"/>
    </xf>
    <xf numFmtId="1" fontId="35" fillId="33" borderId="21" xfId="0" applyNumberFormat="1" applyFont="1" applyFill="1" applyBorder="1" applyAlignment="1">
      <alignment horizontal="center" vertical="center"/>
    </xf>
    <xf numFmtId="0" fontId="36" fillId="35" borderId="10" xfId="0" applyNumberFormat="1" applyFont="1" applyFill="1" applyBorder="1" applyAlignment="1">
      <alignment horizontal="center" vertical="center"/>
    </xf>
    <xf numFmtId="0" fontId="36" fillId="35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4" fontId="36" fillId="0" borderId="48" xfId="0" applyNumberFormat="1" applyFont="1" applyFill="1" applyBorder="1" applyAlignment="1">
      <alignment horizontal="center" vertical="center"/>
    </xf>
    <xf numFmtId="14" fontId="36" fillId="0" borderId="49" xfId="0" applyNumberFormat="1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textRotation="180"/>
    </xf>
    <xf numFmtId="0" fontId="32" fillId="0" borderId="0" xfId="0" applyFont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29" fillId="36" borderId="16" xfId="0" applyNumberFormat="1" applyFont="1" applyFill="1" applyBorder="1" applyAlignment="1">
      <alignment horizontal="center" vertical="center"/>
    </xf>
    <xf numFmtId="0" fontId="29" fillId="36" borderId="38" xfId="0" applyNumberFormat="1" applyFont="1" applyFill="1" applyBorder="1" applyAlignment="1">
      <alignment horizontal="center" vertical="center"/>
    </xf>
    <xf numFmtId="0" fontId="29" fillId="36" borderId="39" xfId="0" applyNumberFormat="1" applyFont="1" applyFill="1" applyBorder="1" applyAlignment="1">
      <alignment horizontal="center" vertical="center"/>
    </xf>
    <xf numFmtId="169" fontId="6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169" fontId="6" fillId="0" borderId="15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 wrapText="1"/>
    </xf>
    <xf numFmtId="1" fontId="37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4" fontId="6" fillId="0" borderId="59" xfId="0" applyNumberFormat="1" applyFont="1" applyBorder="1" applyAlignment="1">
      <alignment vertical="center"/>
    </xf>
    <xf numFmtId="14" fontId="6" fillId="0" borderId="60" xfId="0" applyNumberFormat="1" applyFont="1" applyBorder="1" applyAlignment="1">
      <alignment vertical="center"/>
    </xf>
    <xf numFmtId="0" fontId="28" fillId="35" borderId="16" xfId="0" applyFont="1" applyFill="1" applyBorder="1" applyAlignment="1">
      <alignment horizontal="center" vertical="center"/>
    </xf>
    <xf numFmtId="0" fontId="28" fillId="35" borderId="38" xfId="0" applyFont="1" applyFill="1" applyBorder="1" applyAlignment="1">
      <alignment horizontal="center" vertical="center"/>
    </xf>
    <xf numFmtId="0" fontId="28" fillId="35" borderId="39" xfId="0" applyFont="1" applyFill="1" applyBorder="1" applyAlignment="1">
      <alignment horizontal="center" vertical="center"/>
    </xf>
    <xf numFmtId="14" fontId="6" fillId="0" borderId="16" xfId="0" applyNumberFormat="1" applyFont="1" applyBorder="1" applyAlignment="1">
      <alignment vertical="center"/>
    </xf>
    <xf numFmtId="14" fontId="6" fillId="0" borderId="58" xfId="0" applyNumberFormat="1" applyFont="1" applyBorder="1" applyAlignment="1">
      <alignment vertical="center"/>
    </xf>
    <xf numFmtId="169" fontId="6" fillId="0" borderId="53" xfId="0" applyNumberFormat="1" applyFont="1" applyBorder="1" applyAlignment="1">
      <alignment horizontal="center" vertical="center"/>
    </xf>
    <xf numFmtId="169" fontId="6" fillId="0" borderId="46" xfId="0" applyNumberFormat="1" applyFont="1" applyBorder="1" applyAlignment="1">
      <alignment horizontal="center" vertical="center"/>
    </xf>
    <xf numFmtId="169" fontId="6" fillId="0" borderId="23" xfId="0" applyNumberFormat="1" applyFont="1" applyBorder="1" applyAlignment="1">
      <alignment horizontal="center" vertical="center"/>
    </xf>
    <xf numFmtId="0" fontId="28" fillId="35" borderId="23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69" fontId="6" fillId="0" borderId="36" xfId="0" applyNumberFormat="1" applyFont="1" applyBorder="1" applyAlignment="1">
      <alignment horizontal="center" vertical="center"/>
    </xf>
    <xf numFmtId="169" fontId="6" fillId="0" borderId="16" xfId="0" applyNumberFormat="1" applyFont="1" applyBorder="1" applyAlignment="1">
      <alignment horizontal="center" vertical="center"/>
    </xf>
    <xf numFmtId="169" fontId="6" fillId="0" borderId="37" xfId="0" applyNumberFormat="1" applyFont="1" applyBorder="1" applyAlignment="1">
      <alignment horizontal="center" vertical="center"/>
    </xf>
    <xf numFmtId="169" fontId="6" fillId="0" borderId="39" xfId="0" applyNumberFormat="1" applyFont="1" applyBorder="1" applyAlignment="1">
      <alignment horizontal="center" vertical="center"/>
    </xf>
    <xf numFmtId="0" fontId="36" fillId="0" borderId="41" xfId="47" applyFont="1" applyFill="1" applyBorder="1" applyAlignment="1">
      <alignment horizontal="center" vertical="center"/>
    </xf>
    <xf numFmtId="0" fontId="36" fillId="0" borderId="42" xfId="47" applyFont="1" applyFill="1" applyBorder="1" applyAlignment="1">
      <alignment horizontal="center" vertical="center"/>
    </xf>
    <xf numFmtId="0" fontId="36" fillId="0" borderId="43" xfId="47" applyFont="1" applyFill="1" applyBorder="1" applyAlignment="1">
      <alignment horizontal="center" vertical="center"/>
    </xf>
    <xf numFmtId="0" fontId="36" fillId="0" borderId="51" xfId="47" applyFont="1" applyFill="1" applyBorder="1" applyAlignment="1">
      <alignment horizontal="center" vertical="center"/>
    </xf>
    <xf numFmtId="0" fontId="36" fillId="0" borderId="0" xfId="47" applyFont="1" applyFill="1" applyBorder="1" applyAlignment="1">
      <alignment horizontal="center" vertical="center"/>
    </xf>
    <xf numFmtId="0" fontId="36" fillId="0" borderId="52" xfId="47" applyFont="1" applyFill="1" applyBorder="1" applyAlignment="1">
      <alignment horizontal="center" vertical="center"/>
    </xf>
    <xf numFmtId="0" fontId="36" fillId="0" borderId="36" xfId="47" applyFont="1" applyFill="1" applyBorder="1" applyAlignment="1">
      <alignment horizontal="center" vertical="center"/>
    </xf>
    <xf numFmtId="0" fontId="36" fillId="0" borderId="33" xfId="47" applyFont="1" applyFill="1" applyBorder="1" applyAlignment="1">
      <alignment horizontal="center" vertical="center"/>
    </xf>
    <xf numFmtId="0" fontId="36" fillId="0" borderId="37" xfId="47" applyFont="1" applyFill="1" applyBorder="1" applyAlignment="1">
      <alignment horizontal="center" vertical="center"/>
    </xf>
    <xf numFmtId="0" fontId="28" fillId="35" borderId="15" xfId="0" applyFont="1" applyFill="1" applyBorder="1" applyAlignment="1">
      <alignment horizontal="center" vertical="center"/>
    </xf>
    <xf numFmtId="0" fontId="27" fillId="0" borderId="55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70" fontId="42" fillId="0" borderId="41" xfId="47" applyNumberFormat="1" applyFont="1" applyBorder="1" applyAlignment="1">
      <alignment horizontal="left" vertical="center"/>
    </xf>
    <xf numFmtId="170" fontId="42" fillId="0" borderId="42" xfId="47" applyNumberFormat="1" applyFont="1" applyBorder="1" applyAlignment="1">
      <alignment horizontal="left" vertical="center"/>
    </xf>
    <xf numFmtId="170" fontId="42" fillId="0" borderId="51" xfId="47" applyNumberFormat="1" applyFont="1" applyBorder="1" applyAlignment="1">
      <alignment horizontal="left" vertical="center"/>
    </xf>
    <xf numFmtId="170" fontId="42" fillId="0" borderId="0" xfId="47" applyNumberFormat="1" applyFont="1" applyBorder="1" applyAlignment="1">
      <alignment horizontal="left" vertical="center"/>
    </xf>
    <xf numFmtId="170" fontId="42" fillId="0" borderId="36" xfId="47" applyNumberFormat="1" applyFont="1" applyBorder="1" applyAlignment="1">
      <alignment horizontal="left" vertical="center"/>
    </xf>
    <xf numFmtId="170" fontId="42" fillId="0" borderId="33" xfId="47" applyNumberFormat="1" applyFont="1" applyBorder="1" applyAlignment="1">
      <alignment horizontal="left" vertical="center"/>
    </xf>
    <xf numFmtId="0" fontId="3" fillId="0" borderId="23" xfId="48" applyFont="1" applyFill="1" applyBorder="1" applyAlignment="1">
      <alignment horizontal="center" vertical="center" textRotation="180"/>
    </xf>
    <xf numFmtId="0" fontId="3" fillId="0" borderId="15" xfId="48" applyFont="1" applyFill="1" applyBorder="1" applyAlignment="1">
      <alignment horizontal="center" vertical="center" textRotation="180"/>
    </xf>
    <xf numFmtId="0" fontId="3" fillId="37" borderId="15" xfId="48" applyFont="1" applyFill="1" applyBorder="1" applyAlignment="1">
      <alignment horizontal="center" vertical="center" textRotation="180"/>
    </xf>
    <xf numFmtId="0" fontId="3" fillId="0" borderId="23" xfId="48" applyFont="1" applyBorder="1" applyAlignment="1">
      <alignment horizontal="center" vertical="center" textRotation="180"/>
    </xf>
    <xf numFmtId="0" fontId="3" fillId="0" borderId="15" xfId="48" applyFont="1" applyBorder="1" applyAlignment="1">
      <alignment horizontal="center" vertical="center" textRotation="180"/>
    </xf>
    <xf numFmtId="0" fontId="3" fillId="0" borderId="40" xfId="48" applyFont="1" applyBorder="1" applyAlignment="1">
      <alignment horizontal="center" vertical="center" textRotation="180"/>
    </xf>
    <xf numFmtId="173" fontId="28" fillId="0" borderId="0" xfId="0" applyNumberFormat="1" applyFont="1" applyFill="1" applyBorder="1" applyAlignment="1">
      <alignment horizontal="center" vertical="center"/>
    </xf>
    <xf numFmtId="14" fontId="1" fillId="35" borderId="28" xfId="0" applyNumberFormat="1" applyFont="1" applyFill="1" applyBorder="1" applyAlignment="1">
      <alignment horizontal="left" vertical="center" wrapText="1"/>
    </xf>
  </cellXfs>
  <cellStyles count="51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– Accent1 2" xfId="50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ccent1 2" xfId="49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2" builtinId="3" customBuiltin="1"/>
    <cellStyle name="Komma [0]" xfId="3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Normal 2" xfId="47"/>
    <cellStyle name="Normal 3" xfId="48"/>
    <cellStyle name="Output" xfId="15" builtinId="21" customBuiltin="1"/>
    <cellStyle name="Overskrift 1" xfId="8" builtinId="16" customBuiltin="1"/>
    <cellStyle name="Overskrift 2" xfId="1" builtinId="17" customBuiltin="1"/>
    <cellStyle name="Overskrift 3" xfId="9" builtinId="18" customBuiltin="1"/>
    <cellStyle name="Overskrift 4" xfId="10" builtinId="19" customBuiltin="1"/>
    <cellStyle name="Procent" xfId="6" builtinId="5" customBuiltin="1"/>
    <cellStyle name="Sammenkædet celle" xfId="17" builtinId="24" customBuiltin="1"/>
    <cellStyle name="Titel" xfId="7" builtinId="15" customBuiltin="1"/>
    <cellStyle name="Total" xfId="22" builtinId="25" customBuiltin="1"/>
    <cellStyle name="Ugyldig" xfId="12" builtinId="27" customBuiltin="1"/>
    <cellStyle name="Valuta" xfId="4" builtinId="4" customBuiltin="1"/>
    <cellStyle name="Valuta [0]" xfId="5" builtinId="7" customBuiltin="1"/>
  </cellStyles>
  <dxfs count="131"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00"/>
        </patternFill>
      </fill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ill>
        <patternFill>
          <bgColor rgb="FFFFFF00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  <border>
        <bottom style="thin">
          <color auto="1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ont>
        <color rgb="FFFF0000"/>
      </font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24994659260841701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D4" sqref="D4:F9"/>
    </sheetView>
  </sheetViews>
  <sheetFormatPr defaultRowHeight="15" customHeight="1" x14ac:dyDescent="0.2"/>
  <cols>
    <col min="1" max="1" width="15" style="84" bestFit="1" customWidth="1"/>
    <col min="2" max="2" width="16.83203125" style="39" customWidth="1"/>
    <col min="3" max="3" width="7.83203125" style="38" customWidth="1"/>
    <col min="4" max="4" width="17.1640625" style="10" bestFit="1" customWidth="1"/>
    <col min="5" max="5" width="7.33203125" style="10" bestFit="1" customWidth="1"/>
    <col min="6" max="6" width="11.33203125" style="10" bestFit="1" customWidth="1"/>
    <col min="7" max="7" width="7.83203125" style="10" customWidth="1"/>
    <col min="8" max="8" width="3.1640625" style="10" bestFit="1" customWidth="1"/>
    <col min="9" max="9" width="3.5" style="10" bestFit="1" customWidth="1"/>
    <col min="10" max="10" width="2.5" style="10" bestFit="1" customWidth="1"/>
    <col min="11" max="11" width="3.5" style="10" bestFit="1" customWidth="1"/>
    <col min="12" max="12" width="12.1640625" style="10" bestFit="1" customWidth="1"/>
    <col min="13" max="13" width="25.83203125" style="10" bestFit="1" customWidth="1"/>
    <col min="14" max="14" width="12.1640625" style="10" bestFit="1" customWidth="1"/>
    <col min="15" max="15" width="24.1640625" style="10" bestFit="1" customWidth="1"/>
    <col min="16" max="16" width="3.1640625" style="10" bestFit="1" customWidth="1"/>
    <col min="17" max="18" width="9.33203125" style="10"/>
    <col min="19" max="19" width="12.1640625" style="84" bestFit="1" customWidth="1"/>
    <col min="20" max="16384" width="9.33203125" style="10"/>
  </cols>
  <sheetData>
    <row r="1" spans="1:19" ht="15" customHeight="1" x14ac:dyDescent="0.2">
      <c r="A1" s="137" t="s">
        <v>88</v>
      </c>
      <c r="B1" s="138"/>
      <c r="C1" s="37"/>
      <c r="D1" s="131" t="s">
        <v>86</v>
      </c>
      <c r="E1" s="132"/>
      <c r="F1" s="133"/>
      <c r="G1" s="32"/>
      <c r="H1" s="144" t="s">
        <v>70</v>
      </c>
      <c r="I1" s="145"/>
      <c r="J1" s="145"/>
      <c r="K1" s="145"/>
      <c r="L1" s="18">
        <f>DATE(D4,5,1)</f>
        <v>43952</v>
      </c>
      <c r="M1" s="19" t="s">
        <v>63</v>
      </c>
      <c r="N1" s="63">
        <f>IF(C3="x","",C3)</f>
        <v>43831</v>
      </c>
      <c r="O1" s="85" t="str">
        <f>IF(B3="","",B3&amp;" ("&amp;TEXT($D$4-YEAR(A3),"#")&amp;" år)")</f>
        <v>Test A (2 år)</v>
      </c>
      <c r="P1" s="75" t="s">
        <v>102</v>
      </c>
      <c r="R1" s="10">
        <f>COUNTIF(N:N,N1)</f>
        <v>2</v>
      </c>
      <c r="S1" s="84">
        <f>IF(R1&gt;1,N1,"")</f>
        <v>43831</v>
      </c>
    </row>
    <row r="2" spans="1:19" ht="15" customHeight="1" x14ac:dyDescent="0.2">
      <c r="A2" s="82" t="s">
        <v>109</v>
      </c>
      <c r="B2" s="31" t="s">
        <v>85</v>
      </c>
      <c r="C2" s="37"/>
      <c r="D2" s="134"/>
      <c r="E2" s="135"/>
      <c r="F2" s="136"/>
      <c r="G2" s="32"/>
      <c r="H2" s="146"/>
      <c r="I2" s="147"/>
      <c r="J2" s="147"/>
      <c r="K2" s="147"/>
      <c r="L2" s="16">
        <f>WEEKDAY(L1,11)</f>
        <v>5</v>
      </c>
      <c r="M2" s="21" t="s">
        <v>12</v>
      </c>
      <c r="N2" s="63">
        <f t="shared" ref="N2:N23" si="0">C4</f>
        <v>43845</v>
      </c>
      <c r="O2" s="85" t="str">
        <f t="shared" ref="O2:O23" si="1">IF(B4="","",B4&amp;" ("&amp;TEXT($D$4-YEAR(A4),"#")&amp;" år)")</f>
        <v>Test B (33 år)</v>
      </c>
      <c r="P2" s="70" t="s">
        <v>102</v>
      </c>
      <c r="R2" s="10">
        <f t="shared" ref="R2:R44" si="2">COUNTIF(N:N,N2)</f>
        <v>1</v>
      </c>
      <c r="S2" s="84" t="str">
        <f t="shared" ref="S2:S44" si="3">IF(R2&gt;1,N2,"")</f>
        <v/>
      </c>
    </row>
    <row r="3" spans="1:19" ht="15" customHeight="1" x14ac:dyDescent="0.2">
      <c r="A3" s="83">
        <v>43101</v>
      </c>
      <c r="B3" s="36" t="s">
        <v>132</v>
      </c>
      <c r="C3" s="265">
        <f>IF(A3="","x",DATE($D$4,MONTH(A3),DAY(A3)))</f>
        <v>43831</v>
      </c>
      <c r="D3" s="134"/>
      <c r="E3" s="135"/>
      <c r="F3" s="136"/>
      <c r="G3" s="32"/>
      <c r="H3" s="146"/>
      <c r="I3" s="147"/>
      <c r="J3" s="147"/>
      <c r="K3" s="147"/>
      <c r="L3" s="33">
        <f>L1-L2+14</f>
        <v>43961</v>
      </c>
      <c r="M3" s="21" t="s">
        <v>64</v>
      </c>
      <c r="N3" s="63">
        <f t="shared" si="0"/>
        <v>43867</v>
      </c>
      <c r="O3" s="85" t="str">
        <f t="shared" si="1"/>
        <v>Test C (22 år)</v>
      </c>
      <c r="P3" s="70" t="s">
        <v>102</v>
      </c>
      <c r="R3" s="10">
        <f t="shared" si="2"/>
        <v>1</v>
      </c>
      <c r="S3" s="84" t="str">
        <f t="shared" si="3"/>
        <v/>
      </c>
    </row>
    <row r="4" spans="1:19" ht="15" customHeight="1" x14ac:dyDescent="0.2">
      <c r="A4" s="83">
        <v>31792</v>
      </c>
      <c r="B4" s="36" t="s">
        <v>133</v>
      </c>
      <c r="C4" s="265">
        <f>IF(A4="","x",DATE($D$4,MONTH(A4),DAY(A4)))</f>
        <v>43845</v>
      </c>
      <c r="D4" s="164">
        <v>2020</v>
      </c>
      <c r="E4" s="165"/>
      <c r="F4" s="166"/>
      <c r="G4" s="32"/>
      <c r="H4" s="148" t="s">
        <v>79</v>
      </c>
      <c r="I4" s="147"/>
      <c r="J4" s="147"/>
      <c r="K4" s="147"/>
      <c r="L4" s="33">
        <f>DATE(D4,3,31)</f>
        <v>43921</v>
      </c>
      <c r="M4" s="21" t="s">
        <v>77</v>
      </c>
      <c r="N4" s="63">
        <f t="shared" si="0"/>
        <v>43871</v>
      </c>
      <c r="O4" s="85" t="str">
        <f t="shared" si="1"/>
        <v>Test D (90 år)</v>
      </c>
      <c r="P4" s="70" t="s">
        <v>102</v>
      </c>
      <c r="R4" s="10">
        <f t="shared" si="2"/>
        <v>1</v>
      </c>
      <c r="S4" s="84" t="str">
        <f t="shared" si="3"/>
        <v/>
      </c>
    </row>
    <row r="5" spans="1:19" ht="15" customHeight="1" x14ac:dyDescent="0.2">
      <c r="A5" s="83">
        <v>35832</v>
      </c>
      <c r="B5" s="36" t="s">
        <v>134</v>
      </c>
      <c r="C5" s="265">
        <f>IF(A5="","x",DATE($D$4,MONTH(A5),DAY(A5)))</f>
        <v>43867</v>
      </c>
      <c r="D5" s="164"/>
      <c r="E5" s="165"/>
      <c r="F5" s="166"/>
      <c r="G5" s="32"/>
      <c r="H5" s="146"/>
      <c r="I5" s="147"/>
      <c r="J5" s="147"/>
      <c r="K5" s="147"/>
      <c r="L5" s="16">
        <f>WEEKDAY(L4,11)</f>
        <v>2</v>
      </c>
      <c r="M5" s="21" t="s">
        <v>12</v>
      </c>
      <c r="N5" s="63">
        <f t="shared" si="0"/>
        <v>43903</v>
      </c>
      <c r="O5" s="85" t="str">
        <f t="shared" si="1"/>
        <v>Test E (49 år)</v>
      </c>
      <c r="P5" s="70" t="s">
        <v>102</v>
      </c>
      <c r="R5" s="10">
        <f t="shared" si="2"/>
        <v>1</v>
      </c>
      <c r="S5" s="84" t="str">
        <f t="shared" si="3"/>
        <v/>
      </c>
    </row>
    <row r="6" spans="1:19" ht="15" customHeight="1" x14ac:dyDescent="0.2">
      <c r="A6" s="83">
        <v>10999</v>
      </c>
      <c r="B6" s="36" t="s">
        <v>135</v>
      </c>
      <c r="C6" s="265">
        <f>IF(A6="","x",DATE($D$4,MONTH(A6),DAY(A6)))</f>
        <v>43871</v>
      </c>
      <c r="D6" s="164"/>
      <c r="E6" s="165"/>
      <c r="F6" s="166"/>
      <c r="G6" s="32"/>
      <c r="H6" s="146"/>
      <c r="I6" s="147"/>
      <c r="J6" s="147"/>
      <c r="K6" s="147"/>
      <c r="L6" s="33">
        <f>L4-L5</f>
        <v>43919</v>
      </c>
      <c r="M6" s="21" t="s">
        <v>78</v>
      </c>
      <c r="N6" s="63">
        <f t="shared" si="0"/>
        <v>43918</v>
      </c>
      <c r="O6" s="85" t="str">
        <f t="shared" si="1"/>
        <v>Test F (72 år)</v>
      </c>
      <c r="P6" s="70" t="s">
        <v>102</v>
      </c>
      <c r="R6" s="10">
        <f t="shared" si="2"/>
        <v>1</v>
      </c>
      <c r="S6" s="84" t="str">
        <f t="shared" si="3"/>
        <v/>
      </c>
    </row>
    <row r="7" spans="1:19" ht="15" customHeight="1" x14ac:dyDescent="0.2">
      <c r="A7" s="83">
        <v>26005</v>
      </c>
      <c r="B7" s="36" t="s">
        <v>136</v>
      </c>
      <c r="C7" s="265">
        <f>IF(A7="","x",DATE($D$4,MONTH(A7),DAY(A7)))</f>
        <v>43903</v>
      </c>
      <c r="D7" s="164"/>
      <c r="E7" s="165"/>
      <c r="F7" s="166"/>
      <c r="G7" s="32"/>
      <c r="H7" s="148" t="s">
        <v>82</v>
      </c>
      <c r="I7" s="147"/>
      <c r="J7" s="147"/>
      <c r="K7" s="147"/>
      <c r="L7" s="33">
        <f>DATE(D4,10,31)</f>
        <v>44135</v>
      </c>
      <c r="M7" s="21" t="s">
        <v>80</v>
      </c>
      <c r="N7" s="63">
        <f t="shared" si="0"/>
        <v>43930</v>
      </c>
      <c r="O7" s="85" t="str">
        <f t="shared" si="1"/>
        <v>Test L (119 år)</v>
      </c>
      <c r="P7" s="70" t="s">
        <v>102</v>
      </c>
      <c r="R7" s="10">
        <f t="shared" si="2"/>
        <v>3</v>
      </c>
      <c r="S7" s="84">
        <f t="shared" si="3"/>
        <v>43930</v>
      </c>
    </row>
    <row r="8" spans="1:19" ht="15" customHeight="1" x14ac:dyDescent="0.2">
      <c r="A8" s="83">
        <v>17620</v>
      </c>
      <c r="B8" s="36" t="s">
        <v>137</v>
      </c>
      <c r="C8" s="265">
        <f>IF(A8="","x",DATE($D$4,MONTH(A8),DAY(A8)))</f>
        <v>43918</v>
      </c>
      <c r="D8" s="164"/>
      <c r="E8" s="165"/>
      <c r="F8" s="166"/>
      <c r="G8" s="32"/>
      <c r="H8" s="146"/>
      <c r="I8" s="147"/>
      <c r="J8" s="147"/>
      <c r="K8" s="147"/>
      <c r="L8" s="16">
        <f>WEEKDAY(L7,11)</f>
        <v>6</v>
      </c>
      <c r="M8" s="21" t="s">
        <v>12</v>
      </c>
      <c r="N8" s="63">
        <f t="shared" si="0"/>
        <v>44017</v>
      </c>
      <c r="O8" s="85" t="str">
        <f t="shared" si="1"/>
        <v>Test G ( år)</v>
      </c>
      <c r="P8" s="70" t="s">
        <v>102</v>
      </c>
      <c r="R8" s="10">
        <f t="shared" si="2"/>
        <v>1</v>
      </c>
      <c r="S8" s="84" t="str">
        <f t="shared" si="3"/>
        <v/>
      </c>
    </row>
    <row r="9" spans="1:19" ht="15" customHeight="1" thickBot="1" x14ac:dyDescent="0.25">
      <c r="A9" s="83">
        <v>465</v>
      </c>
      <c r="B9" s="36" t="s">
        <v>143</v>
      </c>
      <c r="C9" s="265">
        <f>IF(A9="","x",DATE($D$4,MONTH(A9),DAY(A9)))</f>
        <v>43930</v>
      </c>
      <c r="D9" s="167"/>
      <c r="E9" s="168"/>
      <c r="F9" s="169"/>
      <c r="G9" s="32"/>
      <c r="H9" s="149"/>
      <c r="I9" s="150"/>
      <c r="J9" s="150"/>
      <c r="K9" s="150"/>
      <c r="L9" s="22">
        <f>L7-L8</f>
        <v>44129</v>
      </c>
      <c r="M9" s="23" t="s">
        <v>81</v>
      </c>
      <c r="N9" s="63">
        <f t="shared" si="0"/>
        <v>44083</v>
      </c>
      <c r="O9" s="85" t="str">
        <f t="shared" si="1"/>
        <v>Test H (75 år)</v>
      </c>
      <c r="P9" s="70" t="s">
        <v>102</v>
      </c>
      <c r="R9" s="10">
        <f t="shared" si="2"/>
        <v>1</v>
      </c>
      <c r="S9" s="84" t="str">
        <f t="shared" si="3"/>
        <v/>
      </c>
    </row>
    <row r="10" spans="1:19" ht="15" customHeight="1" thickBot="1" x14ac:dyDescent="0.25">
      <c r="A10" s="83">
        <v>44017</v>
      </c>
      <c r="B10" s="36" t="s">
        <v>138</v>
      </c>
      <c r="C10" s="265">
        <f>IF(A10="","x",DATE($D$4,MONTH(A10),DAY(A10)))</f>
        <v>44017</v>
      </c>
      <c r="M10" s="74"/>
      <c r="N10" s="63">
        <f t="shared" si="0"/>
        <v>44159</v>
      </c>
      <c r="O10" s="85" t="str">
        <f t="shared" si="1"/>
        <v>Test I (52 år)</v>
      </c>
      <c r="P10" s="70" t="s">
        <v>102</v>
      </c>
      <c r="R10" s="10">
        <f t="shared" si="2"/>
        <v>1</v>
      </c>
      <c r="S10" s="84" t="str">
        <f t="shared" si="3"/>
        <v/>
      </c>
    </row>
    <row r="11" spans="1:19" ht="15" customHeight="1" x14ac:dyDescent="0.2">
      <c r="A11" s="83">
        <v>16689</v>
      </c>
      <c r="B11" s="36" t="s">
        <v>139</v>
      </c>
      <c r="C11" s="265">
        <f>IF(A11="","x",DATE($D$4,MONTH(A11),DAY(A11)))</f>
        <v>44083</v>
      </c>
      <c r="D11" s="139" t="s">
        <v>23</v>
      </c>
      <c r="E11" s="140"/>
      <c r="F11" s="140"/>
      <c r="G11" s="140"/>
      <c r="H11" s="140" t="s">
        <v>24</v>
      </c>
      <c r="I11" s="140"/>
      <c r="J11" s="140"/>
      <c r="K11" s="141"/>
      <c r="L11" s="17">
        <v>1</v>
      </c>
      <c r="M11" s="69" t="s">
        <v>95</v>
      </c>
      <c r="N11" s="63">
        <f t="shared" si="0"/>
        <v>44177</v>
      </c>
      <c r="O11" s="85" t="str">
        <f t="shared" si="1"/>
        <v>Test J (4 år)</v>
      </c>
      <c r="P11" s="70" t="s">
        <v>102</v>
      </c>
      <c r="R11" s="10">
        <f t="shared" si="2"/>
        <v>1</v>
      </c>
      <c r="S11" s="84" t="str">
        <f t="shared" si="3"/>
        <v/>
      </c>
    </row>
    <row r="12" spans="1:19" ht="15" customHeight="1" x14ac:dyDescent="0.2">
      <c r="A12" s="83">
        <v>25166</v>
      </c>
      <c r="B12" s="36" t="s">
        <v>140</v>
      </c>
      <c r="C12" s="265">
        <f>IF(A12="","x",DATE($D$4,MONTH(A12),DAY(A12)))</f>
        <v>44159</v>
      </c>
      <c r="D12" s="5" t="s">
        <v>25</v>
      </c>
      <c r="E12" s="6" t="s">
        <v>26</v>
      </c>
      <c r="F12" s="6" t="s">
        <v>27</v>
      </c>
      <c r="G12" s="6" t="s">
        <v>28</v>
      </c>
      <c r="H12" s="142">
        <f>DATE(D4,I22,K22+1)</f>
        <v>43933</v>
      </c>
      <c r="I12" s="142"/>
      <c r="J12" s="142"/>
      <c r="K12" s="143"/>
      <c r="L12" s="20">
        <v>2</v>
      </c>
      <c r="M12" s="70" t="s">
        <v>96</v>
      </c>
      <c r="N12" s="63">
        <f t="shared" si="0"/>
        <v>44190</v>
      </c>
      <c r="O12" s="85" t="str">
        <f t="shared" si="1"/>
        <v>Test K (21 år)</v>
      </c>
      <c r="P12" s="70" t="s">
        <v>102</v>
      </c>
      <c r="R12" s="10">
        <f t="shared" si="2"/>
        <v>2</v>
      </c>
      <c r="S12" s="84">
        <f t="shared" si="3"/>
        <v>44190</v>
      </c>
    </row>
    <row r="13" spans="1:19" ht="15" customHeight="1" x14ac:dyDescent="0.2">
      <c r="A13" s="83">
        <v>42716</v>
      </c>
      <c r="B13" s="36" t="s">
        <v>141</v>
      </c>
      <c r="C13" s="265">
        <f>IF(A13="","x",DATE($D$4,MONTH(A13),DAY(A13)))</f>
        <v>44177</v>
      </c>
      <c r="D13" s="11" t="s">
        <v>30</v>
      </c>
      <c r="E13" s="12" t="s">
        <v>31</v>
      </c>
      <c r="F13" s="12" t="s">
        <v>32</v>
      </c>
      <c r="G13" s="6" t="s">
        <v>33</v>
      </c>
      <c r="H13" s="12"/>
      <c r="I13" s="12"/>
      <c r="J13" s="12" t="s">
        <v>33</v>
      </c>
      <c r="K13" s="13">
        <f>D4-FLOOR(D4,19)</f>
        <v>6</v>
      </c>
      <c r="L13" s="20">
        <v>3</v>
      </c>
      <c r="M13" s="70" t="s">
        <v>97</v>
      </c>
      <c r="N13" s="63" t="str">
        <f t="shared" si="0"/>
        <v>x</v>
      </c>
      <c r="O13" s="85" t="str">
        <f t="shared" si="1"/>
        <v/>
      </c>
      <c r="P13" s="70" t="s">
        <v>102</v>
      </c>
      <c r="R13" s="10">
        <f t="shared" si="2"/>
        <v>11</v>
      </c>
      <c r="S13" s="84" t="str">
        <f t="shared" si="3"/>
        <v>x</v>
      </c>
    </row>
    <row r="14" spans="1:19" ht="15" customHeight="1" x14ac:dyDescent="0.2">
      <c r="A14" s="83">
        <v>36519</v>
      </c>
      <c r="B14" s="36" t="s">
        <v>142</v>
      </c>
      <c r="C14" s="265">
        <f>IF(A14="","x",DATE($D$4,MONTH(A14),DAY(A14)))</f>
        <v>44190</v>
      </c>
      <c r="D14" s="11" t="s">
        <v>30</v>
      </c>
      <c r="E14" s="12">
        <v>100</v>
      </c>
      <c r="F14" s="6" t="s">
        <v>35</v>
      </c>
      <c r="G14" s="6" t="s">
        <v>36</v>
      </c>
      <c r="H14" s="12" t="s">
        <v>35</v>
      </c>
      <c r="I14" s="12">
        <f>ROUNDDOWN(D4/100,0)</f>
        <v>20</v>
      </c>
      <c r="J14" s="12" t="s">
        <v>36</v>
      </c>
      <c r="K14" s="13">
        <f>D4-FLOOR(D4,100)</f>
        <v>20</v>
      </c>
      <c r="L14" s="20">
        <v>4</v>
      </c>
      <c r="M14" s="70" t="s">
        <v>98</v>
      </c>
      <c r="N14" s="63" t="str">
        <f t="shared" si="0"/>
        <v>x</v>
      </c>
      <c r="O14" s="85" t="str">
        <f t="shared" si="1"/>
        <v/>
      </c>
      <c r="P14" s="70" t="s">
        <v>102</v>
      </c>
      <c r="R14" s="10">
        <f t="shared" si="2"/>
        <v>11</v>
      </c>
      <c r="S14" s="84" t="str">
        <f t="shared" si="3"/>
        <v>x</v>
      </c>
    </row>
    <row r="15" spans="1:19" ht="15" customHeight="1" x14ac:dyDescent="0.2">
      <c r="A15" s="83"/>
      <c r="B15" s="36"/>
      <c r="C15" s="265" t="str">
        <f>IF(A15="","x",DATE($D$4,MONTH(A15),DAY(A15)))</f>
        <v>x</v>
      </c>
      <c r="D15" s="5" t="s">
        <v>35</v>
      </c>
      <c r="E15" s="12" t="s">
        <v>38</v>
      </c>
      <c r="F15" s="6" t="s">
        <v>39</v>
      </c>
      <c r="G15" s="6" t="s">
        <v>40</v>
      </c>
      <c r="H15" s="12" t="s">
        <v>39</v>
      </c>
      <c r="I15" s="12">
        <f>ROUNDDOWN(I14/4,0)</f>
        <v>5</v>
      </c>
      <c r="J15" s="12" t="s">
        <v>40</v>
      </c>
      <c r="K15" s="13">
        <f>I14-FLOOR(I14,4)</f>
        <v>0</v>
      </c>
      <c r="L15" s="20">
        <v>5</v>
      </c>
      <c r="M15" s="70" t="s">
        <v>99</v>
      </c>
      <c r="N15" s="63" t="str">
        <f t="shared" si="0"/>
        <v>x</v>
      </c>
      <c r="O15" s="85" t="str">
        <f t="shared" si="1"/>
        <v/>
      </c>
      <c r="P15" s="70" t="s">
        <v>102</v>
      </c>
      <c r="R15" s="10">
        <f t="shared" si="2"/>
        <v>11</v>
      </c>
      <c r="S15" s="84" t="str">
        <f t="shared" si="3"/>
        <v>x</v>
      </c>
    </row>
    <row r="16" spans="1:19" ht="15" customHeight="1" x14ac:dyDescent="0.2">
      <c r="A16" s="83"/>
      <c r="B16" s="36"/>
      <c r="C16" s="265" t="str">
        <f>IF(A16="","x",DATE($D$4,MONTH(A16),DAY(A16)))</f>
        <v>x</v>
      </c>
      <c r="D16" s="5" t="s">
        <v>42</v>
      </c>
      <c r="E16" s="12" t="s">
        <v>43</v>
      </c>
      <c r="F16" s="6" t="s">
        <v>44</v>
      </c>
      <c r="G16" s="12" t="s">
        <v>32</v>
      </c>
      <c r="H16" s="12" t="s">
        <v>44</v>
      </c>
      <c r="I16" s="12">
        <f>ROUNDDOWN((I14+8)/25,0)</f>
        <v>1</v>
      </c>
      <c r="J16" s="12"/>
      <c r="K16" s="13"/>
      <c r="L16" s="20">
        <v>6</v>
      </c>
      <c r="M16" s="70" t="s">
        <v>100</v>
      </c>
      <c r="N16" s="63" t="str">
        <f t="shared" si="0"/>
        <v>x</v>
      </c>
      <c r="O16" s="85" t="str">
        <f t="shared" si="1"/>
        <v/>
      </c>
      <c r="P16" s="70" t="s">
        <v>102</v>
      </c>
      <c r="R16" s="10">
        <f t="shared" si="2"/>
        <v>11</v>
      </c>
      <c r="S16" s="84" t="str">
        <f t="shared" si="3"/>
        <v>x</v>
      </c>
    </row>
    <row r="17" spans="1:19" ht="15" customHeight="1" thickBot="1" x14ac:dyDescent="0.25">
      <c r="A17" s="83"/>
      <c r="B17" s="36"/>
      <c r="C17" s="265" t="str">
        <f>IF(A17="","x",DATE($D$4,MONTH(A17),DAY(A17)))</f>
        <v>x</v>
      </c>
      <c r="D17" s="5" t="s">
        <v>65</v>
      </c>
      <c r="E17" s="12" t="s">
        <v>46</v>
      </c>
      <c r="F17" s="6" t="s">
        <v>47</v>
      </c>
      <c r="G17" s="12" t="s">
        <v>32</v>
      </c>
      <c r="H17" s="12" t="s">
        <v>47</v>
      </c>
      <c r="I17" s="12">
        <f>ROUNDDOWN((I14-I16+1)/3,0)</f>
        <v>6</v>
      </c>
      <c r="J17" s="12"/>
      <c r="K17" s="13"/>
      <c r="L17" s="80">
        <v>7</v>
      </c>
      <c r="M17" s="77" t="s">
        <v>101</v>
      </c>
      <c r="N17" s="63" t="str">
        <f t="shared" si="0"/>
        <v>x</v>
      </c>
      <c r="O17" s="85" t="str">
        <f t="shared" si="1"/>
        <v/>
      </c>
      <c r="P17" s="70" t="s">
        <v>102</v>
      </c>
      <c r="R17" s="10">
        <f t="shared" si="2"/>
        <v>11</v>
      </c>
      <c r="S17" s="84" t="str">
        <f t="shared" si="3"/>
        <v>x</v>
      </c>
    </row>
    <row r="18" spans="1:19" ht="15" customHeight="1" x14ac:dyDescent="0.2">
      <c r="A18" s="83"/>
      <c r="B18" s="36"/>
      <c r="C18" s="265" t="str">
        <f>IF(A18="","x",DATE($D$4,MONTH(A18),DAY(A18)))</f>
        <v>x</v>
      </c>
      <c r="D18" s="11" t="s">
        <v>66</v>
      </c>
      <c r="E18" s="12" t="s">
        <v>48</v>
      </c>
      <c r="F18" s="12" t="s">
        <v>32</v>
      </c>
      <c r="G18" s="6" t="s">
        <v>49</v>
      </c>
      <c r="H18" s="12"/>
      <c r="I18" s="12"/>
      <c r="J18" s="12" t="s">
        <v>49</v>
      </c>
      <c r="K18" s="13">
        <f>19*K13+I14-I15-I17+15-FLOOR((19*K13+I14-I15-I17+15),30)</f>
        <v>18</v>
      </c>
      <c r="L18" s="78">
        <f>DATE(D4,1,1)</f>
        <v>43831</v>
      </c>
      <c r="M18" s="81" t="s">
        <v>22</v>
      </c>
      <c r="N18" s="63" t="str">
        <f t="shared" si="0"/>
        <v>x</v>
      </c>
      <c r="O18" s="85" t="str">
        <f t="shared" si="1"/>
        <v/>
      </c>
      <c r="P18" s="70" t="s">
        <v>102</v>
      </c>
      <c r="R18" s="10">
        <f t="shared" si="2"/>
        <v>11</v>
      </c>
      <c r="S18" s="84" t="str">
        <f t="shared" si="3"/>
        <v>x</v>
      </c>
    </row>
    <row r="19" spans="1:19" ht="15" customHeight="1" x14ac:dyDescent="0.2">
      <c r="A19" s="83"/>
      <c r="B19" s="36"/>
      <c r="C19" s="265" t="str">
        <f>IF(A19="","x",DATE($D$4,MONTH(A19),DAY(A19)))</f>
        <v>x</v>
      </c>
      <c r="D19" s="5" t="s">
        <v>36</v>
      </c>
      <c r="E19" s="12" t="s">
        <v>38</v>
      </c>
      <c r="F19" s="6" t="s">
        <v>50</v>
      </c>
      <c r="G19" s="6" t="s">
        <v>51</v>
      </c>
      <c r="H19" s="12" t="s">
        <v>50</v>
      </c>
      <c r="I19" s="12">
        <f>ROUNDDOWN(K14/4,0)</f>
        <v>5</v>
      </c>
      <c r="J19" s="12" t="s">
        <v>51</v>
      </c>
      <c r="K19" s="13">
        <f>K14-FLOOR(K14,4)</f>
        <v>0</v>
      </c>
      <c r="L19" s="24">
        <f>WEEKDAY(L18,11)</f>
        <v>3</v>
      </c>
      <c r="M19" s="25" t="s">
        <v>12</v>
      </c>
      <c r="N19" s="63" t="str">
        <f t="shared" si="0"/>
        <v>x</v>
      </c>
      <c r="O19" s="85" t="str">
        <f t="shared" si="1"/>
        <v/>
      </c>
      <c r="P19" s="70" t="s">
        <v>102</v>
      </c>
      <c r="R19" s="10">
        <f t="shared" si="2"/>
        <v>11</v>
      </c>
      <c r="S19" s="84" t="str">
        <f t="shared" si="3"/>
        <v>x</v>
      </c>
    </row>
    <row r="20" spans="1:19" ht="15" customHeight="1" thickBot="1" x14ac:dyDescent="0.25">
      <c r="A20" s="83"/>
      <c r="B20" s="36"/>
      <c r="C20" s="265" t="str">
        <f>IF(A20="","x",DATE($D$4,MONTH(A20),DAY(A20)))</f>
        <v>x</v>
      </c>
      <c r="D20" s="11" t="s">
        <v>67</v>
      </c>
      <c r="E20" s="12" t="s">
        <v>53</v>
      </c>
      <c r="F20" s="12" t="s">
        <v>32</v>
      </c>
      <c r="G20" s="6" t="s">
        <v>54</v>
      </c>
      <c r="H20" s="12"/>
      <c r="I20" s="12"/>
      <c r="J20" s="12" t="s">
        <v>54</v>
      </c>
      <c r="K20" s="13">
        <f>32+2*K15+2*I19-K18-K19-FLOOR((32+2*K15+2*I19-K18-K19),7)</f>
        <v>3</v>
      </c>
      <c r="L20" s="26">
        <f>L18-L19+1</f>
        <v>43829</v>
      </c>
      <c r="M20" s="27" t="s">
        <v>13</v>
      </c>
      <c r="N20" s="63" t="str">
        <f t="shared" si="0"/>
        <v>x</v>
      </c>
      <c r="O20" s="85" t="str">
        <f t="shared" si="1"/>
        <v/>
      </c>
      <c r="P20" s="70" t="s">
        <v>102</v>
      </c>
      <c r="R20" s="10">
        <f t="shared" si="2"/>
        <v>11</v>
      </c>
      <c r="S20" s="84" t="str">
        <f t="shared" si="3"/>
        <v>x</v>
      </c>
    </row>
    <row r="21" spans="1:19" ht="15" customHeight="1" x14ac:dyDescent="0.2">
      <c r="A21" s="83"/>
      <c r="B21" s="36"/>
      <c r="C21" s="265" t="str">
        <f>IF(A21="","x",DATE($D$4,MONTH(A21),DAY(A21)))</f>
        <v>x</v>
      </c>
      <c r="D21" s="5" t="s">
        <v>68</v>
      </c>
      <c r="E21" s="12">
        <v>451</v>
      </c>
      <c r="F21" s="6" t="s">
        <v>56</v>
      </c>
      <c r="G21" s="12" t="s">
        <v>32</v>
      </c>
      <c r="H21" s="12" t="s">
        <v>56</v>
      </c>
      <c r="I21" s="12">
        <f>ROUNDDOWN((K13+11*K18+22*K20)/451,0)</f>
        <v>0</v>
      </c>
      <c r="J21" s="12"/>
      <c r="K21" s="13"/>
      <c r="L21" s="160" t="s">
        <v>106</v>
      </c>
      <c r="M21" s="161"/>
      <c r="N21" s="63" t="str">
        <f t="shared" si="0"/>
        <v>x</v>
      </c>
      <c r="O21" s="85" t="str">
        <f t="shared" si="1"/>
        <v/>
      </c>
      <c r="P21" s="70" t="s">
        <v>102</v>
      </c>
      <c r="R21" s="10">
        <f t="shared" si="2"/>
        <v>11</v>
      </c>
      <c r="S21" s="84" t="str">
        <f t="shared" si="3"/>
        <v>x</v>
      </c>
    </row>
    <row r="22" spans="1:19" ht="15" customHeight="1" thickBot="1" x14ac:dyDescent="0.25">
      <c r="A22" s="83"/>
      <c r="B22" s="36"/>
      <c r="C22" s="265" t="str">
        <f>IF(A22="","x",DATE($D$4,MONTH(A22),DAY(A22)))</f>
        <v>x</v>
      </c>
      <c r="D22" s="7" t="s">
        <v>69</v>
      </c>
      <c r="E22" s="14" t="s">
        <v>58</v>
      </c>
      <c r="F22" s="8" t="s">
        <v>59</v>
      </c>
      <c r="G22" s="8" t="s">
        <v>60</v>
      </c>
      <c r="H22" s="14" t="s">
        <v>59</v>
      </c>
      <c r="I22" s="14">
        <f>ROUNDDOWN((K18+K20-7*I21+114)/31,0)</f>
        <v>4</v>
      </c>
      <c r="J22" s="14" t="s">
        <v>60</v>
      </c>
      <c r="K22" s="15">
        <f>K18+K20-7*I21+114-FLOOR((K18+K20-7*I21+114),31)</f>
        <v>11</v>
      </c>
      <c r="L22" s="162" t="str">
        <f>IF(DATE(D4,2,29)=DATE(D4,3,1),"NEJ","JA")</f>
        <v>JA</v>
      </c>
      <c r="M22" s="163"/>
      <c r="N22" s="63" t="str">
        <f t="shared" si="0"/>
        <v>x</v>
      </c>
      <c r="O22" s="85" t="str">
        <f t="shared" si="1"/>
        <v/>
      </c>
      <c r="P22" s="70" t="s">
        <v>102</v>
      </c>
      <c r="R22" s="10">
        <f t="shared" si="2"/>
        <v>11</v>
      </c>
      <c r="S22" s="84" t="str">
        <f t="shared" si="3"/>
        <v>x</v>
      </c>
    </row>
    <row r="23" spans="1:19" ht="15" customHeight="1" thickBot="1" x14ac:dyDescent="0.25">
      <c r="A23" s="83"/>
      <c r="B23" s="36"/>
      <c r="C23" s="265" t="str">
        <f>IF(A23="","x",DATE($D$4,MONTH(A23),DAY(A23)))</f>
        <v>x</v>
      </c>
      <c r="L23" s="17">
        <v>1</v>
      </c>
      <c r="M23" s="122" t="s">
        <v>89</v>
      </c>
      <c r="N23" s="118" t="str">
        <f t="shared" si="0"/>
        <v>x</v>
      </c>
      <c r="O23" s="85" t="str">
        <f t="shared" si="1"/>
        <v/>
      </c>
      <c r="P23" s="70" t="s">
        <v>102</v>
      </c>
      <c r="R23" s="10">
        <f t="shared" si="2"/>
        <v>11</v>
      </c>
      <c r="S23" s="84" t="str">
        <f t="shared" si="3"/>
        <v>x</v>
      </c>
    </row>
    <row r="24" spans="1:19" ht="15" customHeight="1" x14ac:dyDescent="0.2">
      <c r="A24" s="83"/>
      <c r="B24" s="36"/>
      <c r="C24" s="265" t="str">
        <f>IF(A24="","x",DATE($D$4,MONTH(A24),DAY(A24)))</f>
        <v>x</v>
      </c>
      <c r="L24" s="20">
        <v>2</v>
      </c>
      <c r="M24" s="123" t="s">
        <v>90</v>
      </c>
      <c r="N24" s="119">
        <f>DATE(D4,1,1)</f>
        <v>43831</v>
      </c>
      <c r="O24" s="79" t="s">
        <v>29</v>
      </c>
      <c r="P24" s="69" t="s">
        <v>103</v>
      </c>
      <c r="R24" s="10">
        <f t="shared" si="2"/>
        <v>2</v>
      </c>
      <c r="S24" s="84">
        <f t="shared" si="3"/>
        <v>43831</v>
      </c>
    </row>
    <row r="25" spans="1:19" ht="15" customHeight="1" thickBot="1" x14ac:dyDescent="0.25">
      <c r="A25" s="87"/>
      <c r="B25" s="88"/>
      <c r="C25" s="265" t="str">
        <f>IF(A25="","x",DATE($D$4,MONTH(A25),DAY(A25)))</f>
        <v>x</v>
      </c>
      <c r="L25" s="20">
        <v>3</v>
      </c>
      <c r="M25" s="123" t="s">
        <v>91</v>
      </c>
      <c r="N25" s="120">
        <f>H12-3</f>
        <v>43930</v>
      </c>
      <c r="O25" s="34" t="s">
        <v>34</v>
      </c>
      <c r="P25" s="70" t="s">
        <v>103</v>
      </c>
      <c r="R25" s="10">
        <f t="shared" si="2"/>
        <v>3</v>
      </c>
      <c r="S25" s="84">
        <f t="shared" si="3"/>
        <v>43930</v>
      </c>
    </row>
    <row r="26" spans="1:19" ht="15" customHeight="1" x14ac:dyDescent="0.2">
      <c r="A26" s="266" t="s">
        <v>144</v>
      </c>
      <c r="B26" s="151"/>
      <c r="C26" s="152"/>
      <c r="L26" s="20">
        <v>4</v>
      </c>
      <c r="M26" s="123" t="s">
        <v>92</v>
      </c>
      <c r="N26" s="120">
        <f>H12-2</f>
        <v>43931</v>
      </c>
      <c r="O26" s="34" t="s">
        <v>37</v>
      </c>
      <c r="P26" s="70" t="s">
        <v>103</v>
      </c>
      <c r="R26" s="10">
        <f t="shared" si="2"/>
        <v>1</v>
      </c>
      <c r="S26" s="84" t="str">
        <f t="shared" si="3"/>
        <v/>
      </c>
    </row>
    <row r="27" spans="1:19" ht="15" customHeight="1" x14ac:dyDescent="0.2">
      <c r="A27" s="153"/>
      <c r="B27" s="154"/>
      <c r="C27" s="155"/>
      <c r="L27" s="20">
        <v>5</v>
      </c>
      <c r="M27" s="123" t="s">
        <v>93</v>
      </c>
      <c r="N27" s="120">
        <f>H12</f>
        <v>43933</v>
      </c>
      <c r="O27" s="34" t="s">
        <v>41</v>
      </c>
      <c r="P27" s="70" t="s">
        <v>103</v>
      </c>
      <c r="R27" s="10">
        <f t="shared" si="2"/>
        <v>1</v>
      </c>
      <c r="S27" s="84" t="str">
        <f t="shared" si="3"/>
        <v/>
      </c>
    </row>
    <row r="28" spans="1:19" ht="15" customHeight="1" thickBot="1" x14ac:dyDescent="0.25">
      <c r="A28" s="156"/>
      <c r="B28" s="157"/>
      <c r="C28" s="158"/>
      <c r="L28" s="20">
        <v>6</v>
      </c>
      <c r="M28" s="123" t="s">
        <v>94</v>
      </c>
      <c r="N28" s="120">
        <f>H12+1</f>
        <v>43934</v>
      </c>
      <c r="O28" s="34" t="s">
        <v>45</v>
      </c>
      <c r="P28" s="70" t="s">
        <v>103</v>
      </c>
      <c r="R28" s="10">
        <f t="shared" si="2"/>
        <v>1</v>
      </c>
      <c r="S28" s="84" t="str">
        <f t="shared" si="3"/>
        <v/>
      </c>
    </row>
    <row r="29" spans="1:19" ht="15" customHeight="1" x14ac:dyDescent="0.2">
      <c r="A29" s="159" t="s">
        <v>123</v>
      </c>
      <c r="B29" s="151"/>
      <c r="C29" s="152"/>
      <c r="L29" s="20">
        <v>7</v>
      </c>
      <c r="M29" s="123" t="s">
        <v>117</v>
      </c>
      <c r="N29" s="120">
        <f>H12+26</f>
        <v>43959</v>
      </c>
      <c r="O29" s="34" t="s">
        <v>75</v>
      </c>
      <c r="P29" s="70" t="s">
        <v>103</v>
      </c>
      <c r="R29" s="10">
        <f t="shared" si="2"/>
        <v>1</v>
      </c>
      <c r="S29" s="84" t="str">
        <f t="shared" si="3"/>
        <v/>
      </c>
    </row>
    <row r="30" spans="1:19" ht="15" customHeight="1" thickBot="1" x14ac:dyDescent="0.25">
      <c r="A30" s="156"/>
      <c r="B30" s="157"/>
      <c r="C30" s="158"/>
      <c r="L30" s="20">
        <v>8</v>
      </c>
      <c r="M30" s="123" t="s">
        <v>118</v>
      </c>
      <c r="N30" s="120">
        <f>H12+39</f>
        <v>43972</v>
      </c>
      <c r="O30" s="34" t="s">
        <v>76</v>
      </c>
      <c r="P30" s="70" t="s">
        <v>103</v>
      </c>
      <c r="R30" s="10">
        <f t="shared" si="2"/>
        <v>1</v>
      </c>
      <c r="S30" s="84" t="str">
        <f t="shared" si="3"/>
        <v/>
      </c>
    </row>
    <row r="31" spans="1:19" ht="15" customHeight="1" x14ac:dyDescent="0.2">
      <c r="L31" s="20">
        <v>9</v>
      </c>
      <c r="M31" s="123" t="s">
        <v>119</v>
      </c>
      <c r="N31" s="120">
        <f>H12+49</f>
        <v>43982</v>
      </c>
      <c r="O31" s="34" t="s">
        <v>52</v>
      </c>
      <c r="P31" s="70" t="s">
        <v>103</v>
      </c>
      <c r="R31" s="10">
        <f t="shared" si="2"/>
        <v>1</v>
      </c>
      <c r="S31" s="84" t="str">
        <f t="shared" si="3"/>
        <v/>
      </c>
    </row>
    <row r="32" spans="1:19" ht="15" customHeight="1" x14ac:dyDescent="0.2">
      <c r="L32" s="20">
        <v>10</v>
      </c>
      <c r="M32" s="123" t="s">
        <v>120</v>
      </c>
      <c r="N32" s="120">
        <f>H12+50</f>
        <v>43983</v>
      </c>
      <c r="O32" s="67" t="s">
        <v>55</v>
      </c>
      <c r="P32" s="70" t="s">
        <v>103</v>
      </c>
      <c r="R32" s="10">
        <f t="shared" si="2"/>
        <v>1</v>
      </c>
      <c r="S32" s="84" t="str">
        <f t="shared" si="3"/>
        <v/>
      </c>
    </row>
    <row r="33" spans="12:19" ht="15" customHeight="1" x14ac:dyDescent="0.2">
      <c r="L33" s="20">
        <v>11</v>
      </c>
      <c r="M33" s="123" t="s">
        <v>121</v>
      </c>
      <c r="N33" s="120">
        <f>DATE(D4,12,25)</f>
        <v>44190</v>
      </c>
      <c r="O33" s="34" t="s">
        <v>57</v>
      </c>
      <c r="P33" s="70" t="s">
        <v>103</v>
      </c>
      <c r="R33" s="10">
        <f t="shared" si="2"/>
        <v>2</v>
      </c>
      <c r="S33" s="84">
        <f t="shared" si="3"/>
        <v>44190</v>
      </c>
    </row>
    <row r="34" spans="12:19" ht="15" customHeight="1" thickBot="1" x14ac:dyDescent="0.25">
      <c r="L34" s="124">
        <v>12</v>
      </c>
      <c r="M34" s="125" t="s">
        <v>122</v>
      </c>
      <c r="N34" s="121">
        <f>DATE(D4,12,26)</f>
        <v>44191</v>
      </c>
      <c r="O34" s="71" t="s">
        <v>61</v>
      </c>
      <c r="P34" s="72" t="s">
        <v>103</v>
      </c>
      <c r="R34" s="10">
        <f t="shared" si="2"/>
        <v>1</v>
      </c>
      <c r="S34" s="84" t="str">
        <f t="shared" si="3"/>
        <v/>
      </c>
    </row>
    <row r="35" spans="12:19" ht="15" customHeight="1" x14ac:dyDescent="0.2">
      <c r="N35" s="68">
        <f>H12-49</f>
        <v>43884</v>
      </c>
      <c r="O35" s="73" t="s">
        <v>72</v>
      </c>
      <c r="P35" s="69" t="s">
        <v>104</v>
      </c>
      <c r="R35" s="10">
        <f t="shared" si="2"/>
        <v>1</v>
      </c>
      <c r="S35" s="84" t="str">
        <f t="shared" si="3"/>
        <v/>
      </c>
    </row>
    <row r="36" spans="12:19" ht="15" customHeight="1" x14ac:dyDescent="0.2">
      <c r="N36" s="64">
        <f>L6</f>
        <v>43919</v>
      </c>
      <c r="O36" s="67" t="s">
        <v>79</v>
      </c>
      <c r="P36" s="70" t="s">
        <v>104</v>
      </c>
      <c r="R36" s="10">
        <f t="shared" si="2"/>
        <v>1</v>
      </c>
      <c r="S36" s="84" t="str">
        <f t="shared" si="3"/>
        <v/>
      </c>
    </row>
    <row r="37" spans="12:19" ht="15" customHeight="1" x14ac:dyDescent="0.2">
      <c r="N37" s="64">
        <f>DATE(D4,4,9)</f>
        <v>43930</v>
      </c>
      <c r="O37" s="66" t="s">
        <v>71</v>
      </c>
      <c r="P37" s="70" t="s">
        <v>104</v>
      </c>
      <c r="R37" s="10">
        <f t="shared" si="2"/>
        <v>3</v>
      </c>
      <c r="S37" s="84">
        <f t="shared" si="3"/>
        <v>43930</v>
      </c>
    </row>
    <row r="38" spans="12:19" ht="15" customHeight="1" x14ac:dyDescent="0.2">
      <c r="N38" s="64">
        <f>DATE(D4,5,5)</f>
        <v>43956</v>
      </c>
      <c r="O38" s="66" t="s">
        <v>62</v>
      </c>
      <c r="P38" s="70" t="s">
        <v>104</v>
      </c>
      <c r="R38" s="10">
        <f t="shared" si="2"/>
        <v>1</v>
      </c>
      <c r="S38" s="84" t="str">
        <f t="shared" si="3"/>
        <v/>
      </c>
    </row>
    <row r="39" spans="12:19" ht="15" customHeight="1" x14ac:dyDescent="0.2">
      <c r="N39" s="64">
        <f>L3</f>
        <v>43961</v>
      </c>
      <c r="O39" s="66" t="s">
        <v>70</v>
      </c>
      <c r="P39" s="70" t="s">
        <v>104</v>
      </c>
      <c r="R39" s="10">
        <f t="shared" si="2"/>
        <v>1</v>
      </c>
      <c r="S39" s="84" t="str">
        <f t="shared" si="3"/>
        <v/>
      </c>
    </row>
    <row r="40" spans="12:19" ht="15" customHeight="1" x14ac:dyDescent="0.2">
      <c r="N40" s="64">
        <f>DATE(D4,6,5)</f>
        <v>43987</v>
      </c>
      <c r="O40" s="117" t="s">
        <v>131</v>
      </c>
      <c r="P40" s="70" t="s">
        <v>104</v>
      </c>
      <c r="R40" s="10">
        <f t="shared" si="2"/>
        <v>1</v>
      </c>
      <c r="S40" s="84" t="str">
        <f t="shared" si="3"/>
        <v/>
      </c>
    </row>
    <row r="41" spans="12:19" ht="15" customHeight="1" x14ac:dyDescent="0.2">
      <c r="N41" s="64">
        <f>DATE(D4,6,23)</f>
        <v>44005</v>
      </c>
      <c r="O41" s="67" t="s">
        <v>73</v>
      </c>
      <c r="P41" s="70" t="s">
        <v>104</v>
      </c>
      <c r="R41" s="10">
        <f t="shared" si="2"/>
        <v>1</v>
      </c>
      <c r="S41" s="84" t="str">
        <f t="shared" si="3"/>
        <v/>
      </c>
    </row>
    <row r="42" spans="12:19" ht="15" customHeight="1" x14ac:dyDescent="0.2">
      <c r="N42" s="64">
        <f>L9</f>
        <v>44129</v>
      </c>
      <c r="O42" s="67" t="s">
        <v>82</v>
      </c>
      <c r="P42" s="70" t="s">
        <v>104</v>
      </c>
      <c r="R42" s="10">
        <f t="shared" si="2"/>
        <v>1</v>
      </c>
      <c r="S42" s="84" t="str">
        <f t="shared" si="3"/>
        <v/>
      </c>
    </row>
    <row r="43" spans="12:19" ht="15" customHeight="1" x14ac:dyDescent="0.2">
      <c r="N43" s="64">
        <f>DATE(D4,10,31)</f>
        <v>44135</v>
      </c>
      <c r="O43" s="67" t="s">
        <v>83</v>
      </c>
      <c r="P43" s="70" t="s">
        <v>104</v>
      </c>
      <c r="R43" s="10">
        <f t="shared" si="2"/>
        <v>1</v>
      </c>
      <c r="S43" s="84" t="str">
        <f t="shared" si="3"/>
        <v/>
      </c>
    </row>
    <row r="44" spans="12:19" ht="15" customHeight="1" thickBot="1" x14ac:dyDescent="0.25">
      <c r="N44" s="65">
        <f>DATE(D4,11,10)</f>
        <v>44145</v>
      </c>
      <c r="O44" s="76" t="s">
        <v>74</v>
      </c>
      <c r="P44" s="72" t="s">
        <v>104</v>
      </c>
      <c r="R44" s="10">
        <f t="shared" si="2"/>
        <v>1</v>
      </c>
      <c r="S44" s="84" t="str">
        <f t="shared" si="3"/>
        <v/>
      </c>
    </row>
  </sheetData>
  <sortState ref="A3:C25">
    <sortCondition ref="C3:C25"/>
  </sortState>
  <mergeCells count="13">
    <mergeCell ref="A26:C28"/>
    <mergeCell ref="A29:C30"/>
    <mergeCell ref="L21:M21"/>
    <mergeCell ref="L22:M22"/>
    <mergeCell ref="D4:F9"/>
    <mergeCell ref="D1:F3"/>
    <mergeCell ref="A1:B1"/>
    <mergeCell ref="D11:G11"/>
    <mergeCell ref="H11:K11"/>
    <mergeCell ref="H12:K12"/>
    <mergeCell ref="H1:K3"/>
    <mergeCell ref="H4:K6"/>
    <mergeCell ref="H7:K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JUNI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23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43983</v>
      </c>
      <c r="C5" s="110">
        <f ca="1">B5+1</f>
        <v>43984</v>
      </c>
      <c r="D5" s="110">
        <f t="shared" ref="D5:H5" ca="1" si="0">C5+1</f>
        <v>43985</v>
      </c>
      <c r="E5" s="110">
        <f t="shared" ca="1" si="0"/>
        <v>43986</v>
      </c>
      <c r="F5" s="110">
        <f t="shared" ca="1" si="0"/>
        <v>43987</v>
      </c>
      <c r="G5" s="110">
        <f t="shared" ca="1" si="0"/>
        <v>43988</v>
      </c>
      <c r="H5" s="110">
        <f t="shared" ca="1" si="0"/>
        <v>43989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>H: 2. pinsedag</v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>A: Gr.l.dag/Fars dag</v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24</v>
      </c>
      <c r="B9" s="112">
        <f ca="1">H5+1</f>
        <v>43990</v>
      </c>
      <c r="C9" s="112">
        <f ca="1">B9+1</f>
        <v>43991</v>
      </c>
      <c r="D9" s="112">
        <f t="shared" ref="D9:H21" ca="1" si="1">C9+1</f>
        <v>43992</v>
      </c>
      <c r="E9" s="112">
        <f t="shared" ca="1" si="1"/>
        <v>43993</v>
      </c>
      <c r="F9" s="112">
        <f t="shared" ca="1" si="1"/>
        <v>43994</v>
      </c>
      <c r="G9" s="112">
        <f t="shared" ca="1" si="1"/>
        <v>43995</v>
      </c>
      <c r="H9" s="112">
        <f t="shared" ca="1" si="1"/>
        <v>43996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25</v>
      </c>
      <c r="B13" s="110">
        <f ca="1">H9+1</f>
        <v>43997</v>
      </c>
      <c r="C13" s="110">
        <f ca="1">B13+1</f>
        <v>43998</v>
      </c>
      <c r="D13" s="110">
        <f t="shared" ca="1" si="1"/>
        <v>43999</v>
      </c>
      <c r="E13" s="110">
        <f t="shared" ca="1" si="1"/>
        <v>44000</v>
      </c>
      <c r="F13" s="110">
        <f t="shared" ca="1" si="1"/>
        <v>44001</v>
      </c>
      <c r="G13" s="110">
        <f t="shared" ca="1" si="1"/>
        <v>44002</v>
      </c>
      <c r="H13" s="110">
        <f t="shared" ca="1" si="1"/>
        <v>44003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26</v>
      </c>
      <c r="B17" s="112">
        <f ca="1">H13+1</f>
        <v>44004</v>
      </c>
      <c r="C17" s="112">
        <f ca="1">B17+1</f>
        <v>44005</v>
      </c>
      <c r="D17" s="112">
        <f t="shared" ca="1" si="1"/>
        <v>44006</v>
      </c>
      <c r="E17" s="112">
        <f t="shared" ca="1" si="1"/>
        <v>44007</v>
      </c>
      <c r="F17" s="112">
        <f t="shared" ca="1" si="1"/>
        <v>44008</v>
      </c>
      <c r="G17" s="112">
        <f t="shared" ca="1" si="1"/>
        <v>44009</v>
      </c>
      <c r="H17" s="112">
        <f t="shared" ca="1" si="1"/>
        <v>44010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>A: Sankthansaften</v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27</v>
      </c>
      <c r="B21" s="110">
        <f ca="1">H17+1</f>
        <v>44011</v>
      </c>
      <c r="C21" s="110">
        <f ca="1">B21+1</f>
        <v>44012</v>
      </c>
      <c r="D21" s="110">
        <f t="shared" ca="1" si="1"/>
        <v>44013</v>
      </c>
      <c r="E21" s="110">
        <f t="shared" ca="1" si="1"/>
        <v>44014</v>
      </c>
      <c r="F21" s="110">
        <f t="shared" ca="1" si="1"/>
        <v>44015</v>
      </c>
      <c r="G21" s="110">
        <f t="shared" ca="1" si="1"/>
        <v>44016</v>
      </c>
      <c r="H21" s="110">
        <f t="shared" ca="1" si="1"/>
        <v>44017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>M: Test G ( år)</v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28</v>
      </c>
      <c r="B25" s="112">
        <f ca="1">H21+1</f>
        <v>44018</v>
      </c>
      <c r="C25" s="112">
        <f ca="1">B25+1</f>
        <v>44019</v>
      </c>
      <c r="D25" s="112">
        <f t="shared" ref="D25:H25" ca="1" si="2">C25+1</f>
        <v>44020</v>
      </c>
      <c r="E25" s="112">
        <f t="shared" ca="1" si="2"/>
        <v>44021</v>
      </c>
      <c r="F25" s="112">
        <f t="shared" ca="1" si="2"/>
        <v>44022</v>
      </c>
      <c r="G25" s="112">
        <f t="shared" ca="1" si="2"/>
        <v>44023</v>
      </c>
      <c r="H25" s="112">
        <f t="shared" ca="1" si="2"/>
        <v>44024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48" priority="6">
      <formula>MONTH(B5)&lt;&gt;MONTH($H$5)</formula>
    </cfRule>
  </conditionalFormatting>
  <conditionalFormatting sqref="B6:H26">
    <cfRule type="expression" dxfId="47" priority="5">
      <formula>MONTH(B5)&lt;&gt;MONTH($H$5)</formula>
    </cfRule>
  </conditionalFormatting>
  <conditionalFormatting sqref="B7:H27">
    <cfRule type="expression" dxfId="46" priority="4">
      <formula>MONTH(B5)&lt;&gt;MONTH($H$5)</formula>
    </cfRule>
  </conditionalFormatting>
  <conditionalFormatting sqref="B8:H28">
    <cfRule type="expression" dxfId="45" priority="3">
      <formula>MONTH(B5)&lt;&gt;MONTH($H$5)</formula>
    </cfRule>
  </conditionalFormatting>
  <conditionalFormatting sqref="A5:H28">
    <cfRule type="expression" dxfId="44" priority="1">
      <formula>LEFT(A5,1)="A"</formula>
    </cfRule>
    <cfRule type="expression" dxfId="43" priority="2">
      <formula>LEFT(A5,1)="M"</formula>
    </cfRule>
    <cfRule type="expression" dxfId="42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JULI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27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44011</v>
      </c>
      <c r="C5" s="110">
        <f ca="1">B5+1</f>
        <v>44012</v>
      </c>
      <c r="D5" s="110">
        <f t="shared" ref="D5:H5" ca="1" si="0">C5+1</f>
        <v>44013</v>
      </c>
      <c r="E5" s="110">
        <f t="shared" ca="1" si="0"/>
        <v>44014</v>
      </c>
      <c r="F5" s="110">
        <f t="shared" ca="1" si="0"/>
        <v>44015</v>
      </c>
      <c r="G5" s="110">
        <f t="shared" ca="1" si="0"/>
        <v>44016</v>
      </c>
      <c r="H5" s="110">
        <f t="shared" ca="1" si="0"/>
        <v>44017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>M: Test G ( år)</v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28</v>
      </c>
      <c r="B9" s="112">
        <f ca="1">H5+1</f>
        <v>44018</v>
      </c>
      <c r="C9" s="112">
        <f ca="1">B9+1</f>
        <v>44019</v>
      </c>
      <c r="D9" s="112">
        <f t="shared" ref="D9:H21" ca="1" si="1">C9+1</f>
        <v>44020</v>
      </c>
      <c r="E9" s="112">
        <f t="shared" ca="1" si="1"/>
        <v>44021</v>
      </c>
      <c r="F9" s="112">
        <f t="shared" ca="1" si="1"/>
        <v>44022</v>
      </c>
      <c r="G9" s="112">
        <f t="shared" ca="1" si="1"/>
        <v>44023</v>
      </c>
      <c r="H9" s="112">
        <f t="shared" ca="1" si="1"/>
        <v>44024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29</v>
      </c>
      <c r="B13" s="110">
        <f ca="1">H9+1</f>
        <v>44025</v>
      </c>
      <c r="C13" s="110">
        <f ca="1">B13+1</f>
        <v>44026</v>
      </c>
      <c r="D13" s="110">
        <f t="shared" ca="1" si="1"/>
        <v>44027</v>
      </c>
      <c r="E13" s="110">
        <f t="shared" ca="1" si="1"/>
        <v>44028</v>
      </c>
      <c r="F13" s="110">
        <f t="shared" ca="1" si="1"/>
        <v>44029</v>
      </c>
      <c r="G13" s="110">
        <f t="shared" ca="1" si="1"/>
        <v>44030</v>
      </c>
      <c r="H13" s="110">
        <f t="shared" ca="1" si="1"/>
        <v>44031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30</v>
      </c>
      <c r="B17" s="112">
        <f ca="1">H13+1</f>
        <v>44032</v>
      </c>
      <c r="C17" s="112">
        <f ca="1">B17+1</f>
        <v>44033</v>
      </c>
      <c r="D17" s="112">
        <f t="shared" ca="1" si="1"/>
        <v>44034</v>
      </c>
      <c r="E17" s="112">
        <f t="shared" ca="1" si="1"/>
        <v>44035</v>
      </c>
      <c r="F17" s="112">
        <f t="shared" ca="1" si="1"/>
        <v>44036</v>
      </c>
      <c r="G17" s="112">
        <f t="shared" ca="1" si="1"/>
        <v>44037</v>
      </c>
      <c r="H17" s="112">
        <f t="shared" ca="1" si="1"/>
        <v>44038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31</v>
      </c>
      <c r="B21" s="110">
        <f ca="1">H17+1</f>
        <v>44039</v>
      </c>
      <c r="C21" s="110">
        <f ca="1">B21+1</f>
        <v>44040</v>
      </c>
      <c r="D21" s="110">
        <f t="shared" ca="1" si="1"/>
        <v>44041</v>
      </c>
      <c r="E21" s="110">
        <f t="shared" ca="1" si="1"/>
        <v>44042</v>
      </c>
      <c r="F21" s="110">
        <f t="shared" ca="1" si="1"/>
        <v>44043</v>
      </c>
      <c r="G21" s="110">
        <f t="shared" ca="1" si="1"/>
        <v>44044</v>
      </c>
      <c r="H21" s="110">
        <f t="shared" ca="1" si="1"/>
        <v>44045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32</v>
      </c>
      <c r="B25" s="112">
        <f ca="1">H21+1</f>
        <v>44046</v>
      </c>
      <c r="C25" s="112">
        <f ca="1">B25+1</f>
        <v>44047</v>
      </c>
      <c r="D25" s="112">
        <f t="shared" ref="D25:H25" ca="1" si="2">C25+1</f>
        <v>44048</v>
      </c>
      <c r="E25" s="112">
        <f t="shared" ca="1" si="2"/>
        <v>44049</v>
      </c>
      <c r="F25" s="112">
        <f t="shared" ca="1" si="2"/>
        <v>44050</v>
      </c>
      <c r="G25" s="112">
        <f t="shared" ca="1" si="2"/>
        <v>44051</v>
      </c>
      <c r="H25" s="112">
        <f t="shared" ca="1" si="2"/>
        <v>44052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41" priority="6">
      <formula>MONTH(B5)&lt;&gt;MONTH($H$5)</formula>
    </cfRule>
  </conditionalFormatting>
  <conditionalFormatting sqref="B6:H26">
    <cfRule type="expression" dxfId="40" priority="5">
      <formula>MONTH(B5)&lt;&gt;MONTH($H$5)</formula>
    </cfRule>
  </conditionalFormatting>
  <conditionalFormatting sqref="B7:H27">
    <cfRule type="expression" dxfId="39" priority="4">
      <formula>MONTH(B5)&lt;&gt;MONTH($H$5)</formula>
    </cfRule>
  </conditionalFormatting>
  <conditionalFormatting sqref="B8:H28">
    <cfRule type="expression" dxfId="38" priority="3">
      <formula>MONTH(B5)&lt;&gt;MONTH($H$5)</formula>
    </cfRule>
  </conditionalFormatting>
  <conditionalFormatting sqref="A5:H28">
    <cfRule type="expression" dxfId="37" priority="1">
      <formula>LEFT(A5,1)="A"</formula>
    </cfRule>
    <cfRule type="expression" dxfId="36" priority="2">
      <formula>LEFT(A5,1)="M"</formula>
    </cfRule>
    <cfRule type="expression" dxfId="35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AUGUST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31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44039</v>
      </c>
      <c r="C5" s="110">
        <f ca="1">B5+1</f>
        <v>44040</v>
      </c>
      <c r="D5" s="110">
        <f t="shared" ref="D5:H5" ca="1" si="0">C5+1</f>
        <v>44041</v>
      </c>
      <c r="E5" s="110">
        <f t="shared" ca="1" si="0"/>
        <v>44042</v>
      </c>
      <c r="F5" s="110">
        <f t="shared" ca="1" si="0"/>
        <v>44043</v>
      </c>
      <c r="G5" s="110">
        <f t="shared" ca="1" si="0"/>
        <v>44044</v>
      </c>
      <c r="H5" s="110">
        <f t="shared" ca="1" si="0"/>
        <v>44045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32</v>
      </c>
      <c r="B9" s="112">
        <f ca="1">H5+1</f>
        <v>44046</v>
      </c>
      <c r="C9" s="112">
        <f ca="1">B9+1</f>
        <v>44047</v>
      </c>
      <c r="D9" s="112">
        <f t="shared" ref="D9:H21" ca="1" si="1">C9+1</f>
        <v>44048</v>
      </c>
      <c r="E9" s="112">
        <f t="shared" ca="1" si="1"/>
        <v>44049</v>
      </c>
      <c r="F9" s="112">
        <f t="shared" ca="1" si="1"/>
        <v>44050</v>
      </c>
      <c r="G9" s="112">
        <f t="shared" ca="1" si="1"/>
        <v>44051</v>
      </c>
      <c r="H9" s="112">
        <f t="shared" ca="1" si="1"/>
        <v>44052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33</v>
      </c>
      <c r="B13" s="110">
        <f ca="1">H9+1</f>
        <v>44053</v>
      </c>
      <c r="C13" s="110">
        <f ca="1">B13+1</f>
        <v>44054</v>
      </c>
      <c r="D13" s="110">
        <f t="shared" ca="1" si="1"/>
        <v>44055</v>
      </c>
      <c r="E13" s="110">
        <f t="shared" ca="1" si="1"/>
        <v>44056</v>
      </c>
      <c r="F13" s="110">
        <f t="shared" ca="1" si="1"/>
        <v>44057</v>
      </c>
      <c r="G13" s="110">
        <f t="shared" ca="1" si="1"/>
        <v>44058</v>
      </c>
      <c r="H13" s="110">
        <f t="shared" ca="1" si="1"/>
        <v>44059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34</v>
      </c>
      <c r="B17" s="112">
        <f ca="1">H13+1</f>
        <v>44060</v>
      </c>
      <c r="C17" s="112">
        <f ca="1">B17+1</f>
        <v>44061</v>
      </c>
      <c r="D17" s="112">
        <f t="shared" ca="1" si="1"/>
        <v>44062</v>
      </c>
      <c r="E17" s="112">
        <f t="shared" ca="1" si="1"/>
        <v>44063</v>
      </c>
      <c r="F17" s="112">
        <f t="shared" ca="1" si="1"/>
        <v>44064</v>
      </c>
      <c r="G17" s="112">
        <f t="shared" ca="1" si="1"/>
        <v>44065</v>
      </c>
      <c r="H17" s="112">
        <f t="shared" ca="1" si="1"/>
        <v>44066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35</v>
      </c>
      <c r="B21" s="110">
        <f ca="1">H17+1</f>
        <v>44067</v>
      </c>
      <c r="C21" s="110">
        <f ca="1">B21+1</f>
        <v>44068</v>
      </c>
      <c r="D21" s="110">
        <f t="shared" ca="1" si="1"/>
        <v>44069</v>
      </c>
      <c r="E21" s="110">
        <f t="shared" ca="1" si="1"/>
        <v>44070</v>
      </c>
      <c r="F21" s="110">
        <f t="shared" ca="1" si="1"/>
        <v>44071</v>
      </c>
      <c r="G21" s="110">
        <f t="shared" ca="1" si="1"/>
        <v>44072</v>
      </c>
      <c r="H21" s="110">
        <f t="shared" ca="1" si="1"/>
        <v>44073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36</v>
      </c>
      <c r="B25" s="112">
        <f ca="1">H21+1</f>
        <v>44074</v>
      </c>
      <c r="C25" s="112">
        <f ca="1">B25+1</f>
        <v>44075</v>
      </c>
      <c r="D25" s="112">
        <f t="shared" ref="D25:H25" ca="1" si="2">C25+1</f>
        <v>44076</v>
      </c>
      <c r="E25" s="112">
        <f t="shared" ca="1" si="2"/>
        <v>44077</v>
      </c>
      <c r="F25" s="112">
        <f t="shared" ca="1" si="2"/>
        <v>44078</v>
      </c>
      <c r="G25" s="112">
        <f t="shared" ca="1" si="2"/>
        <v>44079</v>
      </c>
      <c r="H25" s="112">
        <f t="shared" ca="1" si="2"/>
        <v>44080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34" priority="6">
      <formula>MONTH(B5)&lt;&gt;MONTH($H$5)</formula>
    </cfRule>
  </conditionalFormatting>
  <conditionalFormatting sqref="B6:H26">
    <cfRule type="expression" dxfId="33" priority="5">
      <formula>MONTH(B5)&lt;&gt;MONTH($H$5)</formula>
    </cfRule>
  </conditionalFormatting>
  <conditionalFormatting sqref="B7:H27">
    <cfRule type="expression" dxfId="32" priority="4">
      <formula>MONTH(B5)&lt;&gt;MONTH($H$5)</formula>
    </cfRule>
  </conditionalFormatting>
  <conditionalFormatting sqref="B8:H28">
    <cfRule type="expression" dxfId="31" priority="3">
      <formula>MONTH(B5)&lt;&gt;MONTH($H$5)</formula>
    </cfRule>
  </conditionalFormatting>
  <conditionalFormatting sqref="A5:H28">
    <cfRule type="expression" dxfId="30" priority="1">
      <formula>LEFT(A5,1)="A"</formula>
    </cfRule>
    <cfRule type="expression" dxfId="29" priority="2">
      <formula>LEFT(A5,1)="M"</formula>
    </cfRule>
    <cfRule type="expression" dxfId="28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SEPTEMBER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36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44074</v>
      </c>
      <c r="C5" s="110">
        <f ca="1">B5+1</f>
        <v>44075</v>
      </c>
      <c r="D5" s="110">
        <f t="shared" ref="D5:H5" ca="1" si="0">C5+1</f>
        <v>44076</v>
      </c>
      <c r="E5" s="110">
        <f t="shared" ca="1" si="0"/>
        <v>44077</v>
      </c>
      <c r="F5" s="110">
        <f t="shared" ca="1" si="0"/>
        <v>44078</v>
      </c>
      <c r="G5" s="110">
        <f t="shared" ca="1" si="0"/>
        <v>44079</v>
      </c>
      <c r="H5" s="110">
        <f t="shared" ca="1" si="0"/>
        <v>44080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37</v>
      </c>
      <c r="B9" s="112">
        <f ca="1">H5+1</f>
        <v>44081</v>
      </c>
      <c r="C9" s="112">
        <f ca="1">B9+1</f>
        <v>44082</v>
      </c>
      <c r="D9" s="112">
        <f t="shared" ref="D9:H21" ca="1" si="1">C9+1</f>
        <v>44083</v>
      </c>
      <c r="E9" s="112">
        <f t="shared" ca="1" si="1"/>
        <v>44084</v>
      </c>
      <c r="F9" s="112">
        <f t="shared" ca="1" si="1"/>
        <v>44085</v>
      </c>
      <c r="G9" s="112">
        <f t="shared" ca="1" si="1"/>
        <v>44086</v>
      </c>
      <c r="H9" s="112">
        <f t="shared" ca="1" si="1"/>
        <v>44087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>M: Test H (75 år)</v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38</v>
      </c>
      <c r="B13" s="110">
        <f ca="1">H9+1</f>
        <v>44088</v>
      </c>
      <c r="C13" s="110">
        <f ca="1">B13+1</f>
        <v>44089</v>
      </c>
      <c r="D13" s="110">
        <f t="shared" ca="1" si="1"/>
        <v>44090</v>
      </c>
      <c r="E13" s="110">
        <f t="shared" ca="1" si="1"/>
        <v>44091</v>
      </c>
      <c r="F13" s="110">
        <f t="shared" ca="1" si="1"/>
        <v>44092</v>
      </c>
      <c r="G13" s="110">
        <f t="shared" ca="1" si="1"/>
        <v>44093</v>
      </c>
      <c r="H13" s="110">
        <f t="shared" ca="1" si="1"/>
        <v>44094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39</v>
      </c>
      <c r="B17" s="112">
        <f ca="1">H13+1</f>
        <v>44095</v>
      </c>
      <c r="C17" s="112">
        <f ca="1">B17+1</f>
        <v>44096</v>
      </c>
      <c r="D17" s="112">
        <f t="shared" ca="1" si="1"/>
        <v>44097</v>
      </c>
      <c r="E17" s="112">
        <f t="shared" ca="1" si="1"/>
        <v>44098</v>
      </c>
      <c r="F17" s="112">
        <f t="shared" ca="1" si="1"/>
        <v>44099</v>
      </c>
      <c r="G17" s="112">
        <f t="shared" ca="1" si="1"/>
        <v>44100</v>
      </c>
      <c r="H17" s="112">
        <f t="shared" ca="1" si="1"/>
        <v>44101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40</v>
      </c>
      <c r="B21" s="110">
        <f ca="1">H17+1</f>
        <v>44102</v>
      </c>
      <c r="C21" s="110">
        <f ca="1">B21+1</f>
        <v>44103</v>
      </c>
      <c r="D21" s="110">
        <f t="shared" ca="1" si="1"/>
        <v>44104</v>
      </c>
      <c r="E21" s="110">
        <f t="shared" ca="1" si="1"/>
        <v>44105</v>
      </c>
      <c r="F21" s="110">
        <f t="shared" ca="1" si="1"/>
        <v>44106</v>
      </c>
      <c r="G21" s="110">
        <f t="shared" ca="1" si="1"/>
        <v>44107</v>
      </c>
      <c r="H21" s="110">
        <f t="shared" ca="1" si="1"/>
        <v>44108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41</v>
      </c>
      <c r="B25" s="112">
        <f ca="1">H21+1</f>
        <v>44109</v>
      </c>
      <c r="C25" s="112">
        <f ca="1">B25+1</f>
        <v>44110</v>
      </c>
      <c r="D25" s="112">
        <f t="shared" ref="D25:H25" ca="1" si="2">C25+1</f>
        <v>44111</v>
      </c>
      <c r="E25" s="112">
        <f t="shared" ca="1" si="2"/>
        <v>44112</v>
      </c>
      <c r="F25" s="112">
        <f t="shared" ca="1" si="2"/>
        <v>44113</v>
      </c>
      <c r="G25" s="112">
        <f t="shared" ca="1" si="2"/>
        <v>44114</v>
      </c>
      <c r="H25" s="112">
        <f t="shared" ca="1" si="2"/>
        <v>44115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27" priority="6">
      <formula>MONTH(B5)&lt;&gt;MONTH($H$5)</formula>
    </cfRule>
  </conditionalFormatting>
  <conditionalFormatting sqref="B6:H26">
    <cfRule type="expression" dxfId="26" priority="5">
      <formula>MONTH(B5)&lt;&gt;MONTH($H$5)</formula>
    </cfRule>
  </conditionalFormatting>
  <conditionalFormatting sqref="B7:H27">
    <cfRule type="expression" dxfId="25" priority="4">
      <formula>MONTH(B5)&lt;&gt;MONTH($H$5)</formula>
    </cfRule>
  </conditionalFormatting>
  <conditionalFormatting sqref="B8:H28">
    <cfRule type="expression" dxfId="24" priority="3">
      <formula>MONTH(B5)&lt;&gt;MONTH($H$5)</formula>
    </cfRule>
  </conditionalFormatting>
  <conditionalFormatting sqref="A5:H28">
    <cfRule type="expression" dxfId="23" priority="1">
      <formula>LEFT(A5,1)="A"</formula>
    </cfRule>
    <cfRule type="expression" dxfId="22" priority="2">
      <formula>LEFT(A5,1)="M"</formula>
    </cfRule>
    <cfRule type="expression" dxfId="21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OKTOBER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40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44102</v>
      </c>
      <c r="C5" s="110">
        <f ca="1">B5+1</f>
        <v>44103</v>
      </c>
      <c r="D5" s="110">
        <f t="shared" ref="D5:H5" ca="1" si="0">C5+1</f>
        <v>44104</v>
      </c>
      <c r="E5" s="110">
        <f t="shared" ca="1" si="0"/>
        <v>44105</v>
      </c>
      <c r="F5" s="110">
        <f t="shared" ca="1" si="0"/>
        <v>44106</v>
      </c>
      <c r="G5" s="110">
        <f t="shared" ca="1" si="0"/>
        <v>44107</v>
      </c>
      <c r="H5" s="110">
        <f t="shared" ca="1" si="0"/>
        <v>44108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41</v>
      </c>
      <c r="B9" s="112">
        <f ca="1">H5+1</f>
        <v>44109</v>
      </c>
      <c r="C9" s="112">
        <f ca="1">B9+1</f>
        <v>44110</v>
      </c>
      <c r="D9" s="112">
        <f t="shared" ref="D9:H21" ca="1" si="1">C9+1</f>
        <v>44111</v>
      </c>
      <c r="E9" s="112">
        <f t="shared" ca="1" si="1"/>
        <v>44112</v>
      </c>
      <c r="F9" s="112">
        <f t="shared" ca="1" si="1"/>
        <v>44113</v>
      </c>
      <c r="G9" s="112">
        <f t="shared" ca="1" si="1"/>
        <v>44114</v>
      </c>
      <c r="H9" s="112">
        <f t="shared" ca="1" si="1"/>
        <v>44115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42</v>
      </c>
      <c r="B13" s="110">
        <f ca="1">H9+1</f>
        <v>44116</v>
      </c>
      <c r="C13" s="110">
        <f ca="1">B13+1</f>
        <v>44117</v>
      </c>
      <c r="D13" s="110">
        <f t="shared" ca="1" si="1"/>
        <v>44118</v>
      </c>
      <c r="E13" s="110">
        <f t="shared" ca="1" si="1"/>
        <v>44119</v>
      </c>
      <c r="F13" s="110">
        <f t="shared" ca="1" si="1"/>
        <v>44120</v>
      </c>
      <c r="G13" s="110">
        <f t="shared" ca="1" si="1"/>
        <v>44121</v>
      </c>
      <c r="H13" s="110">
        <f t="shared" ca="1" si="1"/>
        <v>44122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43</v>
      </c>
      <c r="B17" s="112">
        <f ca="1">H13+1</f>
        <v>44123</v>
      </c>
      <c r="C17" s="112">
        <f ca="1">B17+1</f>
        <v>44124</v>
      </c>
      <c r="D17" s="112">
        <f t="shared" ca="1" si="1"/>
        <v>44125</v>
      </c>
      <c r="E17" s="112">
        <f t="shared" ca="1" si="1"/>
        <v>44126</v>
      </c>
      <c r="F17" s="112">
        <f t="shared" ca="1" si="1"/>
        <v>44127</v>
      </c>
      <c r="G17" s="112">
        <f t="shared" ca="1" si="1"/>
        <v>44128</v>
      </c>
      <c r="H17" s="112">
        <f t="shared" ca="1" si="1"/>
        <v>44129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>A: Sommertid slutter</v>
      </c>
    </row>
    <row r="21" spans="1:10" ht="15" customHeight="1" x14ac:dyDescent="0.2">
      <c r="A21" s="261" t="str">
        <f ca="1">"UGE "&amp;WEEKNUM(B21,21)</f>
        <v>UGE 44</v>
      </c>
      <c r="B21" s="110">
        <f ca="1">H17+1</f>
        <v>44130</v>
      </c>
      <c r="C21" s="110">
        <f ca="1">B21+1</f>
        <v>44131</v>
      </c>
      <c r="D21" s="110">
        <f t="shared" ca="1" si="1"/>
        <v>44132</v>
      </c>
      <c r="E21" s="110">
        <f t="shared" ca="1" si="1"/>
        <v>44133</v>
      </c>
      <c r="F21" s="110">
        <f t="shared" ca="1" si="1"/>
        <v>44134</v>
      </c>
      <c r="G21" s="110">
        <f t="shared" ca="1" si="1"/>
        <v>44135</v>
      </c>
      <c r="H21" s="110">
        <f t="shared" ca="1" si="1"/>
        <v>44136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>A: Halloween</v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45</v>
      </c>
      <c r="B25" s="112">
        <f ca="1">H21+1</f>
        <v>44137</v>
      </c>
      <c r="C25" s="112">
        <f ca="1">B25+1</f>
        <v>44138</v>
      </c>
      <c r="D25" s="112">
        <f t="shared" ref="D25:H25" ca="1" si="2">C25+1</f>
        <v>44139</v>
      </c>
      <c r="E25" s="112">
        <f t="shared" ca="1" si="2"/>
        <v>44140</v>
      </c>
      <c r="F25" s="112">
        <f t="shared" ca="1" si="2"/>
        <v>44141</v>
      </c>
      <c r="G25" s="112">
        <f t="shared" ca="1" si="2"/>
        <v>44142</v>
      </c>
      <c r="H25" s="112">
        <f t="shared" ca="1" si="2"/>
        <v>44143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20" priority="6">
      <formula>MONTH(B5)&lt;&gt;MONTH($H$5)</formula>
    </cfRule>
  </conditionalFormatting>
  <conditionalFormatting sqref="B6:H26">
    <cfRule type="expression" dxfId="19" priority="5">
      <formula>MONTH(B5)&lt;&gt;MONTH($H$5)</formula>
    </cfRule>
  </conditionalFormatting>
  <conditionalFormatting sqref="B7:H27">
    <cfRule type="expression" dxfId="18" priority="4">
      <formula>MONTH(B5)&lt;&gt;MONTH($H$5)</formula>
    </cfRule>
  </conditionalFormatting>
  <conditionalFormatting sqref="B8:H28">
    <cfRule type="expression" dxfId="17" priority="3">
      <formula>MONTH(B5)&lt;&gt;MONTH($H$5)</formula>
    </cfRule>
  </conditionalFormatting>
  <conditionalFormatting sqref="A5:H28">
    <cfRule type="expression" dxfId="16" priority="1">
      <formula>LEFT(A5,1)="A"</formula>
    </cfRule>
    <cfRule type="expression" dxfId="15" priority="2">
      <formula>LEFT(A5,1)="M"</formula>
    </cfRule>
    <cfRule type="expression" dxfId="14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NOVEMBER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44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44130</v>
      </c>
      <c r="C5" s="110">
        <f ca="1">B5+1</f>
        <v>44131</v>
      </c>
      <c r="D5" s="110">
        <f t="shared" ref="D5:H5" ca="1" si="0">C5+1</f>
        <v>44132</v>
      </c>
      <c r="E5" s="110">
        <f t="shared" ca="1" si="0"/>
        <v>44133</v>
      </c>
      <c r="F5" s="110">
        <f t="shared" ca="1" si="0"/>
        <v>44134</v>
      </c>
      <c r="G5" s="110">
        <f t="shared" ca="1" si="0"/>
        <v>44135</v>
      </c>
      <c r="H5" s="110">
        <f t="shared" ca="1" si="0"/>
        <v>44136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>A: Halloween</v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45</v>
      </c>
      <c r="B9" s="112">
        <f ca="1">H5+1</f>
        <v>44137</v>
      </c>
      <c r="C9" s="112">
        <f ca="1">B9+1</f>
        <v>44138</v>
      </c>
      <c r="D9" s="112">
        <f t="shared" ref="D9:H21" ca="1" si="1">C9+1</f>
        <v>44139</v>
      </c>
      <c r="E9" s="112">
        <f t="shared" ca="1" si="1"/>
        <v>44140</v>
      </c>
      <c r="F9" s="112">
        <f t="shared" ca="1" si="1"/>
        <v>44141</v>
      </c>
      <c r="G9" s="112">
        <f t="shared" ca="1" si="1"/>
        <v>44142</v>
      </c>
      <c r="H9" s="112">
        <f t="shared" ca="1" si="1"/>
        <v>44143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46</v>
      </c>
      <c r="B13" s="110">
        <f ca="1">H9+1</f>
        <v>44144</v>
      </c>
      <c r="C13" s="110">
        <f ca="1">B13+1</f>
        <v>44145</v>
      </c>
      <c r="D13" s="110">
        <f t="shared" ca="1" si="1"/>
        <v>44146</v>
      </c>
      <c r="E13" s="110">
        <f t="shared" ca="1" si="1"/>
        <v>44147</v>
      </c>
      <c r="F13" s="110">
        <f t="shared" ca="1" si="1"/>
        <v>44148</v>
      </c>
      <c r="G13" s="110">
        <f t="shared" ca="1" si="1"/>
        <v>44149</v>
      </c>
      <c r="H13" s="110">
        <f t="shared" ca="1" si="1"/>
        <v>44150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>A: Mortensaften</v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47</v>
      </c>
      <c r="B17" s="112">
        <f ca="1">H13+1</f>
        <v>44151</v>
      </c>
      <c r="C17" s="112">
        <f ca="1">B17+1</f>
        <v>44152</v>
      </c>
      <c r="D17" s="112">
        <f t="shared" ca="1" si="1"/>
        <v>44153</v>
      </c>
      <c r="E17" s="112">
        <f t="shared" ca="1" si="1"/>
        <v>44154</v>
      </c>
      <c r="F17" s="112">
        <f t="shared" ca="1" si="1"/>
        <v>44155</v>
      </c>
      <c r="G17" s="112">
        <f t="shared" ca="1" si="1"/>
        <v>44156</v>
      </c>
      <c r="H17" s="112">
        <f t="shared" ca="1" si="1"/>
        <v>44157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48</v>
      </c>
      <c r="B21" s="110">
        <f ca="1">H17+1</f>
        <v>44158</v>
      </c>
      <c r="C21" s="110">
        <f ca="1">B21+1</f>
        <v>44159</v>
      </c>
      <c r="D21" s="110">
        <f t="shared" ca="1" si="1"/>
        <v>44160</v>
      </c>
      <c r="E21" s="110">
        <f t="shared" ca="1" si="1"/>
        <v>44161</v>
      </c>
      <c r="F21" s="110">
        <f t="shared" ca="1" si="1"/>
        <v>44162</v>
      </c>
      <c r="G21" s="110">
        <f t="shared" ca="1" si="1"/>
        <v>44163</v>
      </c>
      <c r="H21" s="110">
        <f t="shared" ca="1" si="1"/>
        <v>44164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>M: Test I (52 år)</v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49</v>
      </c>
      <c r="B25" s="112">
        <f ca="1">H21+1</f>
        <v>44165</v>
      </c>
      <c r="C25" s="112">
        <f ca="1">B25+1</f>
        <v>44166</v>
      </c>
      <c r="D25" s="112">
        <f t="shared" ref="D25:H25" ca="1" si="2">C25+1</f>
        <v>44167</v>
      </c>
      <c r="E25" s="112">
        <f t="shared" ca="1" si="2"/>
        <v>44168</v>
      </c>
      <c r="F25" s="112">
        <f t="shared" ca="1" si="2"/>
        <v>44169</v>
      </c>
      <c r="G25" s="112">
        <f t="shared" ca="1" si="2"/>
        <v>44170</v>
      </c>
      <c r="H25" s="112">
        <f t="shared" ca="1" si="2"/>
        <v>44171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13" priority="6">
      <formula>MONTH(B5)&lt;&gt;MONTH($H$5)</formula>
    </cfRule>
  </conditionalFormatting>
  <conditionalFormatting sqref="B6:H26">
    <cfRule type="expression" dxfId="12" priority="5">
      <formula>MONTH(B5)&lt;&gt;MONTH($H$5)</formula>
    </cfRule>
  </conditionalFormatting>
  <conditionalFormatting sqref="B7:H27">
    <cfRule type="expression" dxfId="11" priority="4">
      <formula>MONTH(B5)&lt;&gt;MONTH($H$5)</formula>
    </cfRule>
  </conditionalFormatting>
  <conditionalFormatting sqref="B8:H28">
    <cfRule type="expression" dxfId="10" priority="3">
      <formula>MONTH(B5)&lt;&gt;MONTH($H$5)</formula>
    </cfRule>
  </conditionalFormatting>
  <conditionalFormatting sqref="A5:H28">
    <cfRule type="expression" dxfId="9" priority="1">
      <formula>LEFT(A5,1)="A"</formula>
    </cfRule>
    <cfRule type="expression" dxfId="8" priority="2">
      <formula>LEFT(A5,1)="M"</formula>
    </cfRule>
    <cfRule type="expression" dxfId="7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DECEMBER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49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44165</v>
      </c>
      <c r="C5" s="110">
        <f ca="1">B5+1</f>
        <v>44166</v>
      </c>
      <c r="D5" s="110">
        <f t="shared" ref="D5:H5" ca="1" si="0">C5+1</f>
        <v>44167</v>
      </c>
      <c r="E5" s="110">
        <f t="shared" ca="1" si="0"/>
        <v>44168</v>
      </c>
      <c r="F5" s="110">
        <f t="shared" ca="1" si="0"/>
        <v>44169</v>
      </c>
      <c r="G5" s="110">
        <f t="shared" ca="1" si="0"/>
        <v>44170</v>
      </c>
      <c r="H5" s="110">
        <f t="shared" ca="1" si="0"/>
        <v>44171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50</v>
      </c>
      <c r="B9" s="112">
        <f ca="1">H5+1</f>
        <v>44172</v>
      </c>
      <c r="C9" s="112">
        <f ca="1">B9+1</f>
        <v>44173</v>
      </c>
      <c r="D9" s="112">
        <f t="shared" ref="D9:H21" ca="1" si="1">C9+1</f>
        <v>44174</v>
      </c>
      <c r="E9" s="112">
        <f t="shared" ca="1" si="1"/>
        <v>44175</v>
      </c>
      <c r="F9" s="112">
        <f t="shared" ca="1" si="1"/>
        <v>44176</v>
      </c>
      <c r="G9" s="112">
        <f t="shared" ca="1" si="1"/>
        <v>44177</v>
      </c>
      <c r="H9" s="112">
        <f t="shared" ca="1" si="1"/>
        <v>44178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>M: Test J (4 år)</v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51</v>
      </c>
      <c r="B13" s="110">
        <f ca="1">H9+1</f>
        <v>44179</v>
      </c>
      <c r="C13" s="110">
        <f ca="1">B13+1</f>
        <v>44180</v>
      </c>
      <c r="D13" s="110">
        <f t="shared" ca="1" si="1"/>
        <v>44181</v>
      </c>
      <c r="E13" s="110">
        <f t="shared" ca="1" si="1"/>
        <v>44182</v>
      </c>
      <c r="F13" s="110">
        <f t="shared" ca="1" si="1"/>
        <v>44183</v>
      </c>
      <c r="G13" s="110">
        <f t="shared" ca="1" si="1"/>
        <v>44184</v>
      </c>
      <c r="H13" s="110">
        <f t="shared" ca="1" si="1"/>
        <v>44185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52</v>
      </c>
      <c r="B17" s="112">
        <f ca="1">H13+1</f>
        <v>44186</v>
      </c>
      <c r="C17" s="112">
        <f ca="1">B17+1</f>
        <v>44187</v>
      </c>
      <c r="D17" s="112">
        <f t="shared" ca="1" si="1"/>
        <v>44188</v>
      </c>
      <c r="E17" s="112">
        <f t="shared" ca="1" si="1"/>
        <v>44189</v>
      </c>
      <c r="F17" s="112">
        <f t="shared" ca="1" si="1"/>
        <v>44190</v>
      </c>
      <c r="G17" s="112">
        <f t="shared" ca="1" si="1"/>
        <v>44191</v>
      </c>
      <c r="H17" s="112">
        <f t="shared" ca="1" si="1"/>
        <v>44192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>M: Test K (21 år)</v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>H: Juledag</v>
      </c>
      <c r="G19" s="112" t="str">
        <f ca="1">IFERROR("H: "&amp;VLOOKUP(G17,START!$N$24:$O$34,2,FALSE),"")</f>
        <v>H: 2. juledag</v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53</v>
      </c>
      <c r="B21" s="110">
        <f ca="1">H17+1</f>
        <v>44193</v>
      </c>
      <c r="C21" s="110">
        <f ca="1">B21+1</f>
        <v>44194</v>
      </c>
      <c r="D21" s="110">
        <f t="shared" ca="1" si="1"/>
        <v>44195</v>
      </c>
      <c r="E21" s="110">
        <f t="shared" ca="1" si="1"/>
        <v>44196</v>
      </c>
      <c r="F21" s="110">
        <f t="shared" ca="1" si="1"/>
        <v>44197</v>
      </c>
      <c r="G21" s="110">
        <f t="shared" ca="1" si="1"/>
        <v>44198</v>
      </c>
      <c r="H21" s="110">
        <f t="shared" ca="1" si="1"/>
        <v>44199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1</v>
      </c>
      <c r="B25" s="112">
        <f ca="1">H21+1</f>
        <v>44200</v>
      </c>
      <c r="C25" s="112">
        <f ca="1">B25+1</f>
        <v>44201</v>
      </c>
      <c r="D25" s="112">
        <f t="shared" ref="D25:H25" ca="1" si="2">C25+1</f>
        <v>44202</v>
      </c>
      <c r="E25" s="112">
        <f t="shared" ca="1" si="2"/>
        <v>44203</v>
      </c>
      <c r="F25" s="112">
        <f t="shared" ca="1" si="2"/>
        <v>44204</v>
      </c>
      <c r="G25" s="112">
        <f t="shared" ca="1" si="2"/>
        <v>44205</v>
      </c>
      <c r="H25" s="112">
        <f t="shared" ca="1" si="2"/>
        <v>44206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6" priority="6">
      <formula>MONTH(B5)&lt;&gt;MONTH($H$5)</formula>
    </cfRule>
  </conditionalFormatting>
  <conditionalFormatting sqref="B6:H26">
    <cfRule type="expression" dxfId="5" priority="5">
      <formula>MONTH(B5)&lt;&gt;MONTH($H$5)</formula>
    </cfRule>
  </conditionalFormatting>
  <conditionalFormatting sqref="B7:H27">
    <cfRule type="expression" dxfId="4" priority="4">
      <formula>MONTH(B5)&lt;&gt;MONTH($H$5)</formula>
    </cfRule>
  </conditionalFormatting>
  <conditionalFormatting sqref="B8:H28">
    <cfRule type="expression" dxfId="3" priority="3">
      <formula>MONTH(B5)&lt;&gt;MONTH($H$5)</formula>
    </cfRule>
  </conditionalFormatting>
  <conditionalFormatting sqref="A5:H28">
    <cfRule type="expression" dxfId="2" priority="1">
      <formula>LEFT(A5,1)="A"</formula>
    </cfRule>
    <cfRule type="expression" dxfId="1" priority="2">
      <formula>LEFT(A5,1)="M"</formula>
    </cfRule>
    <cfRule type="expression" dxfId="0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G35"/>
  <sheetViews>
    <sheetView zoomScale="94" zoomScaleNormal="94" workbookViewId="0">
      <selection activeCell="AC1" sqref="AC1:AG10"/>
    </sheetView>
  </sheetViews>
  <sheetFormatPr defaultRowHeight="20.100000000000001" customHeight="1" x14ac:dyDescent="0.2"/>
  <cols>
    <col min="1" max="1" width="20.83203125" style="4" customWidth="1"/>
    <col min="2" max="2" width="5.33203125" style="3" customWidth="1"/>
    <col min="3" max="9" width="4.83203125" style="1" customWidth="1"/>
    <col min="10" max="10" width="5.33203125" style="1" customWidth="1"/>
    <col min="11" max="11" width="5.33203125" style="3" customWidth="1"/>
    <col min="12" max="18" width="4.83203125" style="1" customWidth="1"/>
    <col min="19" max="19" width="5.33203125" style="1" customWidth="1"/>
    <col min="20" max="20" width="5.33203125" style="3" customWidth="1"/>
    <col min="21" max="27" width="4.83203125" style="1" customWidth="1"/>
    <col min="28" max="28" width="5.33203125" style="1" customWidth="1"/>
    <col min="29" max="29" width="16.83203125" style="4" customWidth="1"/>
    <col min="30" max="30" width="26.33203125" style="9" customWidth="1"/>
    <col min="31" max="31" width="5.33203125" style="30" customWidth="1"/>
    <col min="32" max="32" width="12.5" style="40" customWidth="1"/>
    <col min="33" max="33" width="26.33203125" style="41" customWidth="1"/>
    <col min="34" max="16384" width="9.33203125" style="1"/>
  </cols>
  <sheetData>
    <row r="1" spans="1:33" ht="20.100000000000001" customHeight="1" x14ac:dyDescent="0.2">
      <c r="A1" s="187">
        <f>START!D4</f>
        <v>2020</v>
      </c>
      <c r="B1" s="172" t="s">
        <v>0</v>
      </c>
      <c r="C1" s="172"/>
      <c r="D1" s="172"/>
      <c r="E1" s="172"/>
      <c r="F1" s="172"/>
      <c r="G1" s="172"/>
      <c r="H1" s="172"/>
      <c r="I1" s="172"/>
      <c r="K1" s="172" t="s">
        <v>6</v>
      </c>
      <c r="L1" s="172"/>
      <c r="M1" s="172"/>
      <c r="N1" s="172"/>
      <c r="O1" s="172"/>
      <c r="P1" s="172"/>
      <c r="Q1" s="172"/>
      <c r="R1" s="172"/>
      <c r="T1" s="172" t="s">
        <v>1</v>
      </c>
      <c r="U1" s="172"/>
      <c r="V1" s="172"/>
      <c r="W1" s="172"/>
      <c r="X1" s="172"/>
      <c r="Y1" s="172"/>
      <c r="Z1" s="172"/>
      <c r="AA1" s="172"/>
      <c r="AC1" s="177" t="s">
        <v>87</v>
      </c>
      <c r="AD1" s="178"/>
      <c r="AE1" s="178"/>
      <c r="AF1" s="178"/>
      <c r="AG1" s="179"/>
    </row>
    <row r="2" spans="1:33" ht="20.100000000000001" customHeight="1" x14ac:dyDescent="0.2">
      <c r="A2" s="187"/>
      <c r="B2" s="3" t="s">
        <v>21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K2" s="3" t="s">
        <v>21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T2" s="3" t="s">
        <v>21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C2" s="180"/>
      <c r="AD2" s="181"/>
      <c r="AE2" s="181"/>
      <c r="AF2" s="181"/>
      <c r="AG2" s="182"/>
    </row>
    <row r="3" spans="1:33" ht="20.100000000000001" customHeight="1" x14ac:dyDescent="0.2">
      <c r="A3" s="187"/>
      <c r="B3" s="3">
        <f>WEEKNUM(C3,21)</f>
        <v>1</v>
      </c>
      <c r="C3" s="2">
        <f>START!L20</f>
        <v>43829</v>
      </c>
      <c r="D3" s="2">
        <f>C3+1</f>
        <v>43830</v>
      </c>
      <c r="E3" s="2">
        <f t="shared" ref="E3:I4" si="0">D3+1</f>
        <v>43831</v>
      </c>
      <c r="F3" s="2">
        <f t="shared" si="0"/>
        <v>43832</v>
      </c>
      <c r="G3" s="2">
        <f t="shared" si="0"/>
        <v>43833</v>
      </c>
      <c r="H3" s="2">
        <f t="shared" si="0"/>
        <v>43834</v>
      </c>
      <c r="I3" s="2">
        <f t="shared" si="0"/>
        <v>43835</v>
      </c>
      <c r="K3" s="3">
        <f>WEEKNUM(L3,21)</f>
        <v>5</v>
      </c>
      <c r="L3" s="2">
        <f>IF(MONTH(I7)=1,I7+1,C7)</f>
        <v>43857</v>
      </c>
      <c r="M3" s="2">
        <f>L3+1</f>
        <v>43858</v>
      </c>
      <c r="N3" s="2">
        <f t="shared" ref="N3:R3" si="1">M3+1</f>
        <v>43859</v>
      </c>
      <c r="O3" s="2">
        <f t="shared" si="1"/>
        <v>43860</v>
      </c>
      <c r="P3" s="2">
        <f t="shared" si="1"/>
        <v>43861</v>
      </c>
      <c r="Q3" s="2">
        <f t="shared" si="1"/>
        <v>43862</v>
      </c>
      <c r="R3" s="2">
        <f t="shared" si="1"/>
        <v>43863</v>
      </c>
      <c r="T3" s="3">
        <f>WEEKNUM(U3,21)</f>
        <v>9</v>
      </c>
      <c r="U3" s="2">
        <f>IF(MONTH(R6)=2,R6+1,L6)</f>
        <v>43885</v>
      </c>
      <c r="V3" s="2">
        <f>U3+1</f>
        <v>43886</v>
      </c>
      <c r="W3" s="2">
        <f t="shared" ref="W3:AA3" si="2">V3+1</f>
        <v>43887</v>
      </c>
      <c r="X3" s="2">
        <f t="shared" si="2"/>
        <v>43888</v>
      </c>
      <c r="Y3" s="2">
        <f t="shared" si="2"/>
        <v>43889</v>
      </c>
      <c r="Z3" s="2">
        <f t="shared" si="2"/>
        <v>43890</v>
      </c>
      <c r="AA3" s="2">
        <f t="shared" si="2"/>
        <v>43891</v>
      </c>
      <c r="AC3" s="180"/>
      <c r="AD3" s="181"/>
      <c r="AE3" s="181"/>
      <c r="AF3" s="181"/>
      <c r="AG3" s="182"/>
    </row>
    <row r="4" spans="1:33" ht="20.100000000000001" customHeight="1" x14ac:dyDescent="0.2">
      <c r="A4" s="186" t="s">
        <v>84</v>
      </c>
      <c r="B4" s="3">
        <f t="shared" ref="B4:B7" si="3">WEEKNUM(C4,21)</f>
        <v>2</v>
      </c>
      <c r="C4" s="2">
        <f>I3+1</f>
        <v>43836</v>
      </c>
      <c r="D4" s="2">
        <f>C4+1</f>
        <v>43837</v>
      </c>
      <c r="E4" s="2">
        <f t="shared" si="0"/>
        <v>43838</v>
      </c>
      <c r="F4" s="2">
        <f t="shared" si="0"/>
        <v>43839</v>
      </c>
      <c r="G4" s="2">
        <f t="shared" si="0"/>
        <v>43840</v>
      </c>
      <c r="H4" s="2">
        <f t="shared" si="0"/>
        <v>43841</v>
      </c>
      <c r="I4" s="2">
        <f t="shared" si="0"/>
        <v>43842</v>
      </c>
      <c r="K4" s="3">
        <f t="shared" ref="K4:K6" si="4">WEEKNUM(L4,21)</f>
        <v>6</v>
      </c>
      <c r="L4" s="2">
        <f>R3+1</f>
        <v>43864</v>
      </c>
      <c r="M4" s="2">
        <f>L4+1</f>
        <v>43865</v>
      </c>
      <c r="N4" s="2">
        <f t="shared" ref="N4:R4" si="5">M4+1</f>
        <v>43866</v>
      </c>
      <c r="O4" s="2">
        <f t="shared" si="5"/>
        <v>43867</v>
      </c>
      <c r="P4" s="2">
        <f t="shared" si="5"/>
        <v>43868</v>
      </c>
      <c r="Q4" s="2">
        <f t="shared" si="5"/>
        <v>43869</v>
      </c>
      <c r="R4" s="2">
        <f t="shared" si="5"/>
        <v>43870</v>
      </c>
      <c r="T4" s="3">
        <f t="shared" ref="T4:T7" si="6">WEEKNUM(U4,21)</f>
        <v>10</v>
      </c>
      <c r="U4" s="2">
        <f>AA3+1</f>
        <v>43892</v>
      </c>
      <c r="V4" s="2">
        <f>U4+1</f>
        <v>43893</v>
      </c>
      <c r="W4" s="2">
        <f t="shared" ref="W4:AA4" si="7">V4+1</f>
        <v>43894</v>
      </c>
      <c r="X4" s="2">
        <f t="shared" si="7"/>
        <v>43895</v>
      </c>
      <c r="Y4" s="2">
        <f t="shared" si="7"/>
        <v>43896</v>
      </c>
      <c r="Z4" s="2">
        <f t="shared" si="7"/>
        <v>43897</v>
      </c>
      <c r="AA4" s="2">
        <f t="shared" si="7"/>
        <v>43898</v>
      </c>
      <c r="AC4" s="180"/>
      <c r="AD4" s="181"/>
      <c r="AE4" s="181"/>
      <c r="AF4" s="181"/>
      <c r="AG4" s="182"/>
    </row>
    <row r="5" spans="1:33" ht="20.100000000000001" customHeight="1" x14ac:dyDescent="0.2">
      <c r="A5" s="186"/>
      <c r="B5" s="3">
        <f t="shared" si="3"/>
        <v>3</v>
      </c>
      <c r="C5" s="2">
        <f t="shared" ref="C5:C7" si="8">I4+1</f>
        <v>43843</v>
      </c>
      <c r="D5" s="2">
        <f t="shared" ref="D5:I5" si="9">C5+1</f>
        <v>43844</v>
      </c>
      <c r="E5" s="2">
        <f t="shared" si="9"/>
        <v>43845</v>
      </c>
      <c r="F5" s="2">
        <f t="shared" si="9"/>
        <v>43846</v>
      </c>
      <c r="G5" s="2">
        <f t="shared" si="9"/>
        <v>43847</v>
      </c>
      <c r="H5" s="2">
        <f t="shared" si="9"/>
        <v>43848</v>
      </c>
      <c r="I5" s="2">
        <f t="shared" si="9"/>
        <v>43849</v>
      </c>
      <c r="K5" s="3">
        <f t="shared" si="4"/>
        <v>7</v>
      </c>
      <c r="L5" s="2">
        <f t="shared" ref="L5:L6" si="10">R4+1</f>
        <v>43871</v>
      </c>
      <c r="M5" s="2">
        <f t="shared" ref="M5:R5" si="11">L5+1</f>
        <v>43872</v>
      </c>
      <c r="N5" s="2">
        <f t="shared" si="11"/>
        <v>43873</v>
      </c>
      <c r="O5" s="2">
        <f t="shared" si="11"/>
        <v>43874</v>
      </c>
      <c r="P5" s="2">
        <f t="shared" si="11"/>
        <v>43875</v>
      </c>
      <c r="Q5" s="2">
        <f t="shared" si="11"/>
        <v>43876</v>
      </c>
      <c r="R5" s="2">
        <f t="shared" si="11"/>
        <v>43877</v>
      </c>
      <c r="T5" s="3">
        <f t="shared" si="6"/>
        <v>11</v>
      </c>
      <c r="U5" s="2">
        <f t="shared" ref="U5:U7" si="12">AA4+1</f>
        <v>43899</v>
      </c>
      <c r="V5" s="2">
        <f t="shared" ref="V5:AA5" si="13">U5+1</f>
        <v>43900</v>
      </c>
      <c r="W5" s="2">
        <f t="shared" si="13"/>
        <v>43901</v>
      </c>
      <c r="X5" s="2">
        <f t="shared" si="13"/>
        <v>43902</v>
      </c>
      <c r="Y5" s="2">
        <f t="shared" si="13"/>
        <v>43903</v>
      </c>
      <c r="Z5" s="2">
        <f t="shared" si="13"/>
        <v>43904</v>
      </c>
      <c r="AA5" s="2">
        <f t="shared" si="13"/>
        <v>43905</v>
      </c>
      <c r="AC5" s="180"/>
      <c r="AD5" s="181"/>
      <c r="AE5" s="181"/>
      <c r="AF5" s="181"/>
      <c r="AG5" s="182"/>
    </row>
    <row r="6" spans="1:33" ht="20.100000000000001" customHeight="1" x14ac:dyDescent="0.2">
      <c r="A6" s="186"/>
      <c r="B6" s="3">
        <f t="shared" si="3"/>
        <v>4</v>
      </c>
      <c r="C6" s="2">
        <f t="shared" si="8"/>
        <v>43850</v>
      </c>
      <c r="D6" s="2">
        <f t="shared" ref="D6:I6" si="14">C6+1</f>
        <v>43851</v>
      </c>
      <c r="E6" s="2">
        <f t="shared" si="14"/>
        <v>43852</v>
      </c>
      <c r="F6" s="2">
        <f t="shared" si="14"/>
        <v>43853</v>
      </c>
      <c r="G6" s="2">
        <f t="shared" si="14"/>
        <v>43854</v>
      </c>
      <c r="H6" s="2">
        <f t="shared" si="14"/>
        <v>43855</v>
      </c>
      <c r="I6" s="2">
        <f t="shared" si="14"/>
        <v>43856</v>
      </c>
      <c r="K6" s="3">
        <f t="shared" si="4"/>
        <v>8</v>
      </c>
      <c r="L6" s="2">
        <f t="shared" si="10"/>
        <v>43878</v>
      </c>
      <c r="M6" s="2">
        <f t="shared" ref="M6:R6" si="15">L6+1</f>
        <v>43879</v>
      </c>
      <c r="N6" s="2">
        <f t="shared" si="15"/>
        <v>43880</v>
      </c>
      <c r="O6" s="2">
        <f t="shared" si="15"/>
        <v>43881</v>
      </c>
      <c r="P6" s="2">
        <f t="shared" si="15"/>
        <v>43882</v>
      </c>
      <c r="Q6" s="2">
        <f t="shared" si="15"/>
        <v>43883</v>
      </c>
      <c r="R6" s="2">
        <f t="shared" si="15"/>
        <v>43884</v>
      </c>
      <c r="T6" s="3">
        <f t="shared" si="6"/>
        <v>12</v>
      </c>
      <c r="U6" s="2">
        <f t="shared" si="12"/>
        <v>43906</v>
      </c>
      <c r="V6" s="2">
        <f t="shared" ref="V6:AA6" si="16">U6+1</f>
        <v>43907</v>
      </c>
      <c r="W6" s="2">
        <f t="shared" si="16"/>
        <v>43908</v>
      </c>
      <c r="X6" s="2">
        <f t="shared" si="16"/>
        <v>43909</v>
      </c>
      <c r="Y6" s="2">
        <f t="shared" si="16"/>
        <v>43910</v>
      </c>
      <c r="Z6" s="2">
        <f t="shared" si="16"/>
        <v>43911</v>
      </c>
      <c r="AA6" s="2">
        <f t="shared" si="16"/>
        <v>43912</v>
      </c>
      <c r="AC6" s="180"/>
      <c r="AD6" s="181"/>
      <c r="AE6" s="181"/>
      <c r="AF6" s="181"/>
      <c r="AG6" s="182"/>
    </row>
    <row r="7" spans="1:33" ht="20.100000000000001" customHeight="1" x14ac:dyDescent="0.2">
      <c r="A7" s="186"/>
      <c r="B7" s="3">
        <f t="shared" si="3"/>
        <v>5</v>
      </c>
      <c r="C7" s="2">
        <f t="shared" si="8"/>
        <v>43857</v>
      </c>
      <c r="D7" s="2">
        <f t="shared" ref="D7:I7" si="17">C7+1</f>
        <v>43858</v>
      </c>
      <c r="E7" s="2">
        <f t="shared" si="17"/>
        <v>43859</v>
      </c>
      <c r="F7" s="2">
        <f t="shared" si="17"/>
        <v>43860</v>
      </c>
      <c r="G7" s="2">
        <f t="shared" si="17"/>
        <v>43861</v>
      </c>
      <c r="H7" s="2">
        <f t="shared" si="17"/>
        <v>43862</v>
      </c>
      <c r="I7" s="2">
        <f t="shared" si="17"/>
        <v>43863</v>
      </c>
      <c r="K7" s="3">
        <f>IFERROR(WEEKNUM(L7,21),"")</f>
        <v>9</v>
      </c>
      <c r="L7" s="2">
        <f>IF(MONTH(R6+1)=3,"",R6+1)</f>
        <v>43885</v>
      </c>
      <c r="M7" s="2">
        <f>IF(L7="","",L7+1)</f>
        <v>43886</v>
      </c>
      <c r="N7" s="2">
        <f t="shared" ref="N7:R7" si="18">IF(M7="","",M7+1)</f>
        <v>43887</v>
      </c>
      <c r="O7" s="2">
        <f t="shared" si="18"/>
        <v>43888</v>
      </c>
      <c r="P7" s="2">
        <f t="shared" si="18"/>
        <v>43889</v>
      </c>
      <c r="Q7" s="2">
        <f t="shared" si="18"/>
        <v>43890</v>
      </c>
      <c r="R7" s="2">
        <f t="shared" si="18"/>
        <v>43891</v>
      </c>
      <c r="T7" s="3">
        <f t="shared" si="6"/>
        <v>13</v>
      </c>
      <c r="U7" s="2">
        <f t="shared" si="12"/>
        <v>43913</v>
      </c>
      <c r="V7" s="2">
        <f t="shared" ref="V7:AA7" si="19">U7+1</f>
        <v>43914</v>
      </c>
      <c r="W7" s="2">
        <f t="shared" si="19"/>
        <v>43915</v>
      </c>
      <c r="X7" s="2">
        <f t="shared" si="19"/>
        <v>43916</v>
      </c>
      <c r="Y7" s="2">
        <f t="shared" si="19"/>
        <v>43917</v>
      </c>
      <c r="Z7" s="2">
        <f t="shared" si="19"/>
        <v>43918</v>
      </c>
      <c r="AA7" s="2">
        <f t="shared" si="19"/>
        <v>43919</v>
      </c>
      <c r="AC7" s="180"/>
      <c r="AD7" s="181"/>
      <c r="AE7" s="181"/>
      <c r="AF7" s="181"/>
      <c r="AG7" s="182"/>
    </row>
    <row r="8" spans="1:33" ht="20.100000000000001" customHeight="1" x14ac:dyDescent="0.2">
      <c r="A8" s="186"/>
      <c r="B8" s="3" t="str">
        <f>IFERROR(WEEKNUM(C8,21),"")</f>
        <v/>
      </c>
      <c r="C8" s="2" t="str">
        <f>IF(MONTH(I7+1)=2,"",I7+1)</f>
        <v/>
      </c>
      <c r="D8" s="2" t="str">
        <f>IF(C8="","",C8+1)</f>
        <v/>
      </c>
      <c r="E8" s="2" t="str">
        <f t="shared" ref="E8:I8" si="20">IF(D8="","",D8+1)</f>
        <v/>
      </c>
      <c r="F8" s="2" t="str">
        <f t="shared" si="20"/>
        <v/>
      </c>
      <c r="G8" s="2" t="str">
        <f t="shared" si="20"/>
        <v/>
      </c>
      <c r="H8" s="2" t="str">
        <f t="shared" si="20"/>
        <v/>
      </c>
      <c r="I8" s="2" t="str">
        <f t="shared" si="20"/>
        <v/>
      </c>
      <c r="L8" s="2"/>
      <c r="M8" s="2"/>
      <c r="N8" s="2"/>
      <c r="O8" s="2"/>
      <c r="P8" s="2"/>
      <c r="Q8" s="2"/>
      <c r="R8" s="2"/>
      <c r="T8" s="3">
        <f>IFERROR(WEEKNUM(U8,21),"")</f>
        <v>14</v>
      </c>
      <c r="U8" s="2">
        <f>IF(MONTH(AA7+1)=4,"",AA7+1)</f>
        <v>43920</v>
      </c>
      <c r="V8" s="2">
        <f>IF(U8="","",U8+1)</f>
        <v>43921</v>
      </c>
      <c r="W8" s="2">
        <f t="shared" ref="W8:AA8" si="21">IF(V8="","",V8+1)</f>
        <v>43922</v>
      </c>
      <c r="X8" s="2">
        <f t="shared" si="21"/>
        <v>43923</v>
      </c>
      <c r="Y8" s="2">
        <f t="shared" si="21"/>
        <v>43924</v>
      </c>
      <c r="Z8" s="2">
        <f t="shared" si="21"/>
        <v>43925</v>
      </c>
      <c r="AA8" s="2">
        <f t="shared" si="21"/>
        <v>43926</v>
      </c>
      <c r="AC8" s="180"/>
      <c r="AD8" s="181"/>
      <c r="AE8" s="181"/>
      <c r="AF8" s="181"/>
      <c r="AG8" s="182"/>
    </row>
    <row r="9" spans="1:33" ht="20.100000000000001" customHeight="1" x14ac:dyDescent="0.2">
      <c r="A9" s="186"/>
      <c r="C9" s="2"/>
      <c r="D9" s="2"/>
      <c r="E9" s="2"/>
      <c r="F9" s="2"/>
      <c r="G9" s="2"/>
      <c r="H9" s="2"/>
      <c r="I9" s="2"/>
      <c r="L9" s="2"/>
      <c r="M9" s="2"/>
      <c r="N9" s="2"/>
      <c r="O9" s="2"/>
      <c r="P9" s="2"/>
      <c r="Q9" s="2"/>
      <c r="R9" s="2"/>
      <c r="U9" s="2"/>
      <c r="V9" s="2"/>
      <c r="W9" s="2"/>
      <c r="X9" s="2"/>
      <c r="Y9" s="2"/>
      <c r="Z9" s="2"/>
      <c r="AA9" s="2"/>
      <c r="AC9" s="180"/>
      <c r="AD9" s="181"/>
      <c r="AE9" s="181"/>
      <c r="AF9" s="181"/>
      <c r="AG9" s="182"/>
    </row>
    <row r="10" spans="1:33" ht="20.100000000000001" customHeight="1" thickBot="1" x14ac:dyDescent="0.25">
      <c r="A10" s="186"/>
      <c r="B10" s="172" t="s">
        <v>7</v>
      </c>
      <c r="C10" s="172"/>
      <c r="D10" s="172"/>
      <c r="E10" s="172"/>
      <c r="F10" s="172"/>
      <c r="G10" s="172"/>
      <c r="H10" s="172"/>
      <c r="I10" s="172"/>
      <c r="K10" s="172" t="s">
        <v>2</v>
      </c>
      <c r="L10" s="172"/>
      <c r="M10" s="172"/>
      <c r="N10" s="172"/>
      <c r="O10" s="172"/>
      <c r="P10" s="172"/>
      <c r="Q10" s="172"/>
      <c r="R10" s="172"/>
      <c r="T10" s="172" t="s">
        <v>8</v>
      </c>
      <c r="U10" s="172"/>
      <c r="V10" s="172"/>
      <c r="W10" s="172"/>
      <c r="X10" s="172"/>
      <c r="Y10" s="172"/>
      <c r="Z10" s="172"/>
      <c r="AA10" s="172"/>
      <c r="AC10" s="183"/>
      <c r="AD10" s="184"/>
      <c r="AE10" s="184"/>
      <c r="AF10" s="184"/>
      <c r="AG10" s="185"/>
    </row>
    <row r="11" spans="1:33" ht="20.100000000000001" customHeight="1" thickBot="1" x14ac:dyDescent="0.25">
      <c r="A11" s="186"/>
      <c r="B11" s="3" t="s">
        <v>21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18</v>
      </c>
      <c r="H11" s="1" t="s">
        <v>19</v>
      </c>
      <c r="I11" s="1" t="s">
        <v>20</v>
      </c>
      <c r="K11" s="3" t="s">
        <v>21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18</v>
      </c>
      <c r="Q11" s="1" t="s">
        <v>19</v>
      </c>
      <c r="R11" s="1" t="s">
        <v>20</v>
      </c>
      <c r="T11" s="3" t="s">
        <v>21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C11" s="86"/>
      <c r="AD11" s="86"/>
    </row>
    <row r="12" spans="1:33" ht="20.100000000000001" customHeight="1" x14ac:dyDescent="0.2">
      <c r="A12" s="186"/>
      <c r="B12" s="3">
        <f>WEEKNUM(C12,21)</f>
        <v>14</v>
      </c>
      <c r="C12" s="2">
        <f>IF(MONTH(AA7)=3,AA7+1,U7)</f>
        <v>43920</v>
      </c>
      <c r="D12" s="2">
        <f t="shared" ref="D12:I16" si="22">C12+1</f>
        <v>43921</v>
      </c>
      <c r="E12" s="2">
        <f t="shared" si="22"/>
        <v>43922</v>
      </c>
      <c r="F12" s="2">
        <f t="shared" si="22"/>
        <v>43923</v>
      </c>
      <c r="G12" s="2">
        <f t="shared" si="22"/>
        <v>43924</v>
      </c>
      <c r="H12" s="2">
        <f t="shared" si="22"/>
        <v>43925</v>
      </c>
      <c r="I12" s="2">
        <f t="shared" si="22"/>
        <v>43926</v>
      </c>
      <c r="K12" s="3">
        <f>WEEKNUM(L12,21)</f>
        <v>18</v>
      </c>
      <c r="L12" s="2">
        <f>IF(MONTH(I16)=4,I16+1,C16)</f>
        <v>43948</v>
      </c>
      <c r="M12" s="2">
        <f t="shared" ref="M12:R16" si="23">L12+1</f>
        <v>43949</v>
      </c>
      <c r="N12" s="2">
        <f t="shared" si="23"/>
        <v>43950</v>
      </c>
      <c r="O12" s="2">
        <f t="shared" si="23"/>
        <v>43951</v>
      </c>
      <c r="P12" s="2">
        <f t="shared" si="23"/>
        <v>43952</v>
      </c>
      <c r="Q12" s="2">
        <f t="shared" si="23"/>
        <v>43953</v>
      </c>
      <c r="R12" s="2">
        <f t="shared" si="23"/>
        <v>43954</v>
      </c>
      <c r="T12" s="3">
        <f>WEEKNUM(U12,21)</f>
        <v>23</v>
      </c>
      <c r="U12" s="2">
        <f>IF(MONTH(R16)=5,R16+1,L16)</f>
        <v>43983</v>
      </c>
      <c r="V12" s="2">
        <f t="shared" ref="V12:AA16" si="24">U12+1</f>
        <v>43984</v>
      </c>
      <c r="W12" s="2">
        <f t="shared" si="24"/>
        <v>43985</v>
      </c>
      <c r="X12" s="2">
        <f t="shared" si="24"/>
        <v>43986</v>
      </c>
      <c r="Y12" s="2">
        <f t="shared" si="24"/>
        <v>43987</v>
      </c>
      <c r="Z12" s="2">
        <f t="shared" si="24"/>
        <v>43988</v>
      </c>
      <c r="AA12" s="2">
        <f t="shared" si="24"/>
        <v>43989</v>
      </c>
      <c r="AC12" s="170" t="s">
        <v>107</v>
      </c>
      <c r="AD12" s="171"/>
      <c r="AE12" s="89"/>
      <c r="AF12" s="173" t="s">
        <v>105</v>
      </c>
      <c r="AG12" s="174"/>
    </row>
    <row r="13" spans="1:33" ht="20.100000000000001" customHeight="1" x14ac:dyDescent="0.2">
      <c r="A13" s="186"/>
      <c r="B13" s="3">
        <f>WEEKNUM(C13,21)</f>
        <v>15</v>
      </c>
      <c r="C13" s="2">
        <f>I12+1</f>
        <v>43927</v>
      </c>
      <c r="D13" s="2">
        <f t="shared" si="22"/>
        <v>43928</v>
      </c>
      <c r="E13" s="2">
        <f t="shared" si="22"/>
        <v>43929</v>
      </c>
      <c r="F13" s="2">
        <f t="shared" si="22"/>
        <v>43930</v>
      </c>
      <c r="G13" s="2">
        <f t="shared" si="22"/>
        <v>43931</v>
      </c>
      <c r="H13" s="2">
        <f t="shared" si="22"/>
        <v>43932</v>
      </c>
      <c r="I13" s="2">
        <f t="shared" si="22"/>
        <v>43933</v>
      </c>
      <c r="K13" s="3">
        <f>WEEKNUM(L13,21)</f>
        <v>19</v>
      </c>
      <c r="L13" s="2">
        <f>R12+1</f>
        <v>43955</v>
      </c>
      <c r="M13" s="2">
        <f t="shared" si="23"/>
        <v>43956</v>
      </c>
      <c r="N13" s="2">
        <f t="shared" si="23"/>
        <v>43957</v>
      </c>
      <c r="O13" s="2">
        <f t="shared" si="23"/>
        <v>43958</v>
      </c>
      <c r="P13" s="2">
        <f t="shared" si="23"/>
        <v>43959</v>
      </c>
      <c r="Q13" s="2">
        <f t="shared" si="23"/>
        <v>43960</v>
      </c>
      <c r="R13" s="2">
        <f t="shared" si="23"/>
        <v>43961</v>
      </c>
      <c r="T13" s="3">
        <f>WEEKNUM(U13,21)</f>
        <v>24</v>
      </c>
      <c r="U13" s="2">
        <f>AA12+1</f>
        <v>43990</v>
      </c>
      <c r="V13" s="2">
        <f t="shared" si="24"/>
        <v>43991</v>
      </c>
      <c r="W13" s="2">
        <f t="shared" si="24"/>
        <v>43992</v>
      </c>
      <c r="X13" s="2">
        <f t="shared" si="24"/>
        <v>43993</v>
      </c>
      <c r="Y13" s="2">
        <f t="shared" si="24"/>
        <v>43994</v>
      </c>
      <c r="Z13" s="2">
        <f t="shared" si="24"/>
        <v>43995</v>
      </c>
      <c r="AA13" s="2">
        <f t="shared" si="24"/>
        <v>43996</v>
      </c>
      <c r="AC13" s="90">
        <f>IFERROR(IF(START!N1="x","",START!N1),"")</f>
        <v>43831</v>
      </c>
      <c r="AD13" s="91" t="str">
        <f>IF(START!O1=0,"",START!O1)</f>
        <v>Test A (2 år)</v>
      </c>
      <c r="AE13" s="89"/>
      <c r="AF13" s="127">
        <f>START!N24</f>
        <v>43831</v>
      </c>
      <c r="AG13" s="92" t="str">
        <f>START!O24</f>
        <v>Nytårsdag</v>
      </c>
    </row>
    <row r="14" spans="1:33" ht="20.100000000000001" customHeight="1" x14ac:dyDescent="0.2">
      <c r="A14" s="186"/>
      <c r="B14" s="3">
        <f>WEEKNUM(C14,21)</f>
        <v>16</v>
      </c>
      <c r="C14" s="2">
        <f>I13+1</f>
        <v>43934</v>
      </c>
      <c r="D14" s="2">
        <f t="shared" si="22"/>
        <v>43935</v>
      </c>
      <c r="E14" s="2">
        <f t="shared" si="22"/>
        <v>43936</v>
      </c>
      <c r="F14" s="2">
        <f t="shared" si="22"/>
        <v>43937</v>
      </c>
      <c r="G14" s="2">
        <f t="shared" si="22"/>
        <v>43938</v>
      </c>
      <c r="H14" s="2">
        <f t="shared" si="22"/>
        <v>43939</v>
      </c>
      <c r="I14" s="2">
        <f t="shared" si="22"/>
        <v>43940</v>
      </c>
      <c r="K14" s="3">
        <f>WEEKNUM(L14,21)</f>
        <v>20</v>
      </c>
      <c r="L14" s="2">
        <f>R13+1</f>
        <v>43962</v>
      </c>
      <c r="M14" s="2">
        <f t="shared" si="23"/>
        <v>43963</v>
      </c>
      <c r="N14" s="2">
        <f t="shared" si="23"/>
        <v>43964</v>
      </c>
      <c r="O14" s="2">
        <f t="shared" si="23"/>
        <v>43965</v>
      </c>
      <c r="P14" s="2">
        <f t="shared" si="23"/>
        <v>43966</v>
      </c>
      <c r="Q14" s="2">
        <f t="shared" si="23"/>
        <v>43967</v>
      </c>
      <c r="R14" s="2">
        <f t="shared" si="23"/>
        <v>43968</v>
      </c>
      <c r="T14" s="3">
        <f>WEEKNUM(U14,21)</f>
        <v>25</v>
      </c>
      <c r="U14" s="2">
        <f>AA13+1</f>
        <v>43997</v>
      </c>
      <c r="V14" s="2">
        <f t="shared" si="24"/>
        <v>43998</v>
      </c>
      <c r="W14" s="2">
        <f t="shared" si="24"/>
        <v>43999</v>
      </c>
      <c r="X14" s="2">
        <f t="shared" si="24"/>
        <v>44000</v>
      </c>
      <c r="Y14" s="2">
        <f t="shared" si="24"/>
        <v>44001</v>
      </c>
      <c r="Z14" s="2">
        <f t="shared" si="24"/>
        <v>44002</v>
      </c>
      <c r="AA14" s="2">
        <f t="shared" si="24"/>
        <v>44003</v>
      </c>
      <c r="AC14" s="90">
        <f>IFERROR(IF(START!N2="x","",START!N2),"")</f>
        <v>43845</v>
      </c>
      <c r="AD14" s="91" t="str">
        <f>IF(START!O2=0,"",START!O2)</f>
        <v>Test B (33 år)</v>
      </c>
      <c r="AE14" s="89"/>
      <c r="AF14" s="127">
        <f>START!N25</f>
        <v>43930</v>
      </c>
      <c r="AG14" s="92" t="str">
        <f>START!O25</f>
        <v>Skærtorsdag</v>
      </c>
    </row>
    <row r="15" spans="1:33" ht="20.100000000000001" customHeight="1" x14ac:dyDescent="0.2">
      <c r="A15" s="186"/>
      <c r="B15" s="3">
        <f>WEEKNUM(C15,21)</f>
        <v>17</v>
      </c>
      <c r="C15" s="2">
        <f>I14+1</f>
        <v>43941</v>
      </c>
      <c r="D15" s="2">
        <f t="shared" si="22"/>
        <v>43942</v>
      </c>
      <c r="E15" s="2">
        <f t="shared" si="22"/>
        <v>43943</v>
      </c>
      <c r="F15" s="2">
        <f t="shared" si="22"/>
        <v>43944</v>
      </c>
      <c r="G15" s="2">
        <f t="shared" si="22"/>
        <v>43945</v>
      </c>
      <c r="H15" s="2">
        <f t="shared" si="22"/>
        <v>43946</v>
      </c>
      <c r="I15" s="2">
        <f t="shared" si="22"/>
        <v>43947</v>
      </c>
      <c r="K15" s="3">
        <f>WEEKNUM(L15,21)</f>
        <v>21</v>
      </c>
      <c r="L15" s="2">
        <f>R14+1</f>
        <v>43969</v>
      </c>
      <c r="M15" s="2">
        <f t="shared" si="23"/>
        <v>43970</v>
      </c>
      <c r="N15" s="2">
        <f t="shared" si="23"/>
        <v>43971</v>
      </c>
      <c r="O15" s="2">
        <f t="shared" si="23"/>
        <v>43972</v>
      </c>
      <c r="P15" s="2">
        <f t="shared" si="23"/>
        <v>43973</v>
      </c>
      <c r="Q15" s="2">
        <f t="shared" si="23"/>
        <v>43974</v>
      </c>
      <c r="R15" s="2">
        <f t="shared" si="23"/>
        <v>43975</v>
      </c>
      <c r="T15" s="3">
        <f>WEEKNUM(U15,21)</f>
        <v>26</v>
      </c>
      <c r="U15" s="2">
        <f>AA14+1</f>
        <v>44004</v>
      </c>
      <c r="V15" s="2">
        <f t="shared" si="24"/>
        <v>44005</v>
      </c>
      <c r="W15" s="2">
        <f t="shared" si="24"/>
        <v>44006</v>
      </c>
      <c r="X15" s="2">
        <f t="shared" si="24"/>
        <v>44007</v>
      </c>
      <c r="Y15" s="2">
        <f t="shared" si="24"/>
        <v>44008</v>
      </c>
      <c r="Z15" s="2">
        <f t="shared" si="24"/>
        <v>44009</v>
      </c>
      <c r="AA15" s="2">
        <f t="shared" si="24"/>
        <v>44010</v>
      </c>
      <c r="AC15" s="90">
        <f>IFERROR(IF(START!N3="x","",START!N3),"")</f>
        <v>43867</v>
      </c>
      <c r="AD15" s="91" t="str">
        <f>IF(START!O3=0,"",START!O3)</f>
        <v>Test C (22 år)</v>
      </c>
      <c r="AE15" s="89"/>
      <c r="AF15" s="127">
        <f>START!N26</f>
        <v>43931</v>
      </c>
      <c r="AG15" s="92" t="str">
        <f>START!O26</f>
        <v>Langfredag</v>
      </c>
    </row>
    <row r="16" spans="1:33" ht="20.100000000000001" customHeight="1" x14ac:dyDescent="0.2">
      <c r="A16" s="186"/>
      <c r="B16" s="3">
        <f>WEEKNUM(C16,21)</f>
        <v>18</v>
      </c>
      <c r="C16" s="2">
        <f>I15+1</f>
        <v>43948</v>
      </c>
      <c r="D16" s="2">
        <f t="shared" si="22"/>
        <v>43949</v>
      </c>
      <c r="E16" s="2">
        <f t="shared" si="22"/>
        <v>43950</v>
      </c>
      <c r="F16" s="2">
        <f t="shared" si="22"/>
        <v>43951</v>
      </c>
      <c r="G16" s="2">
        <f t="shared" si="22"/>
        <v>43952</v>
      </c>
      <c r="H16" s="2">
        <f t="shared" si="22"/>
        <v>43953</v>
      </c>
      <c r="I16" s="2">
        <f t="shared" si="22"/>
        <v>43954</v>
      </c>
      <c r="K16" s="3">
        <f>WEEKNUM(L16,21)</f>
        <v>22</v>
      </c>
      <c r="L16" s="2">
        <f>R15+1</f>
        <v>43976</v>
      </c>
      <c r="M16" s="2">
        <f t="shared" si="23"/>
        <v>43977</v>
      </c>
      <c r="N16" s="2">
        <f t="shared" si="23"/>
        <v>43978</v>
      </c>
      <c r="O16" s="2">
        <f t="shared" si="23"/>
        <v>43979</v>
      </c>
      <c r="P16" s="2">
        <f t="shared" si="23"/>
        <v>43980</v>
      </c>
      <c r="Q16" s="2">
        <f t="shared" si="23"/>
        <v>43981</v>
      </c>
      <c r="R16" s="2">
        <f t="shared" si="23"/>
        <v>43982</v>
      </c>
      <c r="T16" s="3">
        <f>WEEKNUM(U16,21)</f>
        <v>27</v>
      </c>
      <c r="U16" s="2">
        <f>AA15+1</f>
        <v>44011</v>
      </c>
      <c r="V16" s="2">
        <f t="shared" si="24"/>
        <v>44012</v>
      </c>
      <c r="W16" s="2">
        <f t="shared" si="24"/>
        <v>44013</v>
      </c>
      <c r="X16" s="2">
        <f t="shared" si="24"/>
        <v>44014</v>
      </c>
      <c r="Y16" s="2">
        <f t="shared" si="24"/>
        <v>44015</v>
      </c>
      <c r="Z16" s="2">
        <f t="shared" si="24"/>
        <v>44016</v>
      </c>
      <c r="AA16" s="2">
        <f t="shared" si="24"/>
        <v>44017</v>
      </c>
      <c r="AC16" s="90">
        <f>IFERROR(IF(START!N4="x","",START!N4),"")</f>
        <v>43871</v>
      </c>
      <c r="AD16" s="91" t="str">
        <f>IF(START!O4=0,"",START!O4)</f>
        <v>Test D (90 år)</v>
      </c>
      <c r="AE16" s="89"/>
      <c r="AF16" s="127">
        <f>START!N27</f>
        <v>43933</v>
      </c>
      <c r="AG16" s="92" t="str">
        <f>START!O27</f>
        <v>Påskedag</v>
      </c>
    </row>
    <row r="17" spans="1:33" ht="20.100000000000001" customHeight="1" x14ac:dyDescent="0.2">
      <c r="A17" s="186"/>
      <c r="B17" s="3" t="str">
        <f>IFERROR(WEEKNUM(C17,21),"")</f>
        <v/>
      </c>
      <c r="C17" s="2" t="str">
        <f>IF(MONTH(I16+1)=5,"",I16+1)</f>
        <v/>
      </c>
      <c r="D17" s="2" t="str">
        <f>IF(C17="","",C17+1)</f>
        <v/>
      </c>
      <c r="E17" s="2" t="str">
        <f t="shared" ref="E17:I17" si="25">IF(D17="","",D17+1)</f>
        <v/>
      </c>
      <c r="F17" s="2" t="str">
        <f t="shared" si="25"/>
        <v/>
      </c>
      <c r="G17" s="2" t="str">
        <f t="shared" si="25"/>
        <v/>
      </c>
      <c r="H17" s="2" t="str">
        <f t="shared" si="25"/>
        <v/>
      </c>
      <c r="I17" s="2" t="str">
        <f t="shared" si="25"/>
        <v/>
      </c>
      <c r="K17" s="3" t="str">
        <f>IFERROR(WEEKNUM(L17,21),"")</f>
        <v/>
      </c>
      <c r="L17" s="2" t="str">
        <f>IF(MONTH(R16+1)=6,"",R16+1)</f>
        <v/>
      </c>
      <c r="M17" s="2" t="str">
        <f t="shared" ref="M17:R17" si="26">IF(L17="","",L17+1)</f>
        <v/>
      </c>
      <c r="N17" s="2" t="str">
        <f t="shared" si="26"/>
        <v/>
      </c>
      <c r="O17" s="2" t="str">
        <f t="shared" si="26"/>
        <v/>
      </c>
      <c r="P17" s="2" t="str">
        <f t="shared" si="26"/>
        <v/>
      </c>
      <c r="Q17" s="2" t="str">
        <f t="shared" si="26"/>
        <v/>
      </c>
      <c r="R17" s="2" t="str">
        <f t="shared" si="26"/>
        <v/>
      </c>
      <c r="T17" s="3" t="str">
        <f>IFERROR(WEEKNUM(U17,21),"")</f>
        <v/>
      </c>
      <c r="U17" s="2" t="str">
        <f>IF(MONTH(AA16+1)=7,"",AA16+1)</f>
        <v/>
      </c>
      <c r="V17" s="2" t="str">
        <f t="shared" ref="V17:AA17" si="27">IF(U17="","",U17+1)</f>
        <v/>
      </c>
      <c r="W17" s="2" t="str">
        <f t="shared" si="27"/>
        <v/>
      </c>
      <c r="X17" s="2" t="str">
        <f t="shared" si="27"/>
        <v/>
      </c>
      <c r="Y17" s="2" t="str">
        <f t="shared" si="27"/>
        <v/>
      </c>
      <c r="Z17" s="2" t="str">
        <f t="shared" si="27"/>
        <v/>
      </c>
      <c r="AA17" s="2" t="str">
        <f t="shared" si="27"/>
        <v/>
      </c>
      <c r="AC17" s="90">
        <f>IFERROR(IF(START!N5="x","",START!N5),"")</f>
        <v>43903</v>
      </c>
      <c r="AD17" s="91" t="str">
        <f>IF(START!O5=0,"",START!O5)</f>
        <v>Test E (49 år)</v>
      </c>
      <c r="AE17" s="89"/>
      <c r="AF17" s="127">
        <f>START!N28</f>
        <v>43934</v>
      </c>
      <c r="AG17" s="92" t="str">
        <f>START!O28</f>
        <v>2. påskedag</v>
      </c>
    </row>
    <row r="18" spans="1:33" ht="20.100000000000001" customHeight="1" x14ac:dyDescent="0.2">
      <c r="A18" s="186"/>
      <c r="C18" s="2"/>
      <c r="D18" s="2"/>
      <c r="E18" s="2"/>
      <c r="F18" s="2"/>
      <c r="G18" s="2"/>
      <c r="H18" s="2"/>
      <c r="I18" s="2"/>
      <c r="L18" s="2"/>
      <c r="M18" s="2"/>
      <c r="N18" s="2"/>
      <c r="O18" s="2"/>
      <c r="P18" s="2"/>
      <c r="Q18" s="2"/>
      <c r="R18" s="2"/>
      <c r="U18" s="2"/>
      <c r="V18" s="2"/>
      <c r="W18" s="2"/>
      <c r="X18" s="2"/>
      <c r="Y18" s="2"/>
      <c r="Z18" s="2"/>
      <c r="AA18" s="2"/>
      <c r="AC18" s="90">
        <f>IFERROR(IF(START!N6="x","",START!N6),"")</f>
        <v>43918</v>
      </c>
      <c r="AD18" s="91" t="str">
        <f>IF(START!O6=0,"",START!O6)</f>
        <v>Test F (72 år)</v>
      </c>
      <c r="AE18" s="89"/>
      <c r="AF18" s="127">
        <f>START!N29</f>
        <v>43959</v>
      </c>
      <c r="AG18" s="92" t="str">
        <f>START!O29</f>
        <v>Store bededag</v>
      </c>
    </row>
    <row r="19" spans="1:33" ht="20.100000000000001" customHeight="1" x14ac:dyDescent="0.2">
      <c r="A19" s="186"/>
      <c r="B19" s="172" t="s">
        <v>3</v>
      </c>
      <c r="C19" s="172"/>
      <c r="D19" s="172"/>
      <c r="E19" s="172"/>
      <c r="F19" s="172"/>
      <c r="G19" s="172"/>
      <c r="H19" s="172"/>
      <c r="I19" s="172"/>
      <c r="K19" s="172" t="s">
        <v>9</v>
      </c>
      <c r="L19" s="172"/>
      <c r="M19" s="172"/>
      <c r="N19" s="172"/>
      <c r="O19" s="172"/>
      <c r="P19" s="172"/>
      <c r="Q19" s="172"/>
      <c r="R19" s="172"/>
      <c r="T19" s="172" t="s">
        <v>4</v>
      </c>
      <c r="U19" s="172"/>
      <c r="V19" s="172"/>
      <c r="W19" s="172"/>
      <c r="X19" s="172"/>
      <c r="Y19" s="172"/>
      <c r="Z19" s="172"/>
      <c r="AA19" s="172"/>
      <c r="AC19" s="90">
        <f>IFERROR(IF(START!N7="x","",START!N7),"")</f>
        <v>43930</v>
      </c>
      <c r="AD19" s="91" t="str">
        <f>IF(START!O7=0,"",START!O7)</f>
        <v>Test L (119 år)</v>
      </c>
      <c r="AE19" s="89"/>
      <c r="AF19" s="127">
        <f>START!N30</f>
        <v>43972</v>
      </c>
      <c r="AG19" s="92" t="str">
        <f>START!O30</f>
        <v>Kristi himmelfartsdag</v>
      </c>
    </row>
    <row r="20" spans="1:33" ht="20.100000000000001" customHeight="1" x14ac:dyDescent="0.2">
      <c r="A20" s="186"/>
      <c r="B20" s="3" t="s">
        <v>21</v>
      </c>
      <c r="C20" s="1" t="s">
        <v>14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19</v>
      </c>
      <c r="I20" s="1" t="s">
        <v>20</v>
      </c>
      <c r="K20" s="3" t="s">
        <v>21</v>
      </c>
      <c r="L20" s="1" t="s">
        <v>14</v>
      </c>
      <c r="M20" s="1" t="s">
        <v>15</v>
      </c>
      <c r="N20" s="1" t="s">
        <v>16</v>
      </c>
      <c r="O20" s="1" t="s">
        <v>17</v>
      </c>
      <c r="P20" s="1" t="s">
        <v>18</v>
      </c>
      <c r="Q20" s="1" t="s">
        <v>19</v>
      </c>
      <c r="R20" s="1" t="s">
        <v>20</v>
      </c>
      <c r="T20" s="3" t="s">
        <v>21</v>
      </c>
      <c r="U20" s="1" t="s">
        <v>14</v>
      </c>
      <c r="V20" s="1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C20" s="90">
        <f>IFERROR(IF(START!N8="x","",START!N8),"")</f>
        <v>44017</v>
      </c>
      <c r="AD20" s="91" t="str">
        <f>IF(START!O8=0,"",START!O8)</f>
        <v>Test G ( år)</v>
      </c>
      <c r="AE20" s="89"/>
      <c r="AF20" s="127">
        <f>START!N31</f>
        <v>43982</v>
      </c>
      <c r="AG20" s="92" t="str">
        <f>START!O31</f>
        <v>Pinsedag</v>
      </c>
    </row>
    <row r="21" spans="1:33" ht="20.100000000000001" customHeight="1" x14ac:dyDescent="0.2">
      <c r="A21" s="186"/>
      <c r="B21" s="3">
        <f>WEEKNUM(C21,21)</f>
        <v>27</v>
      </c>
      <c r="C21" s="2">
        <f>IF(MONTH(AA16)=6,AA16+1,U16)</f>
        <v>44011</v>
      </c>
      <c r="D21" s="2">
        <f>C21+1</f>
        <v>44012</v>
      </c>
      <c r="E21" s="2">
        <f t="shared" ref="E21:I21" si="28">D21+1</f>
        <v>44013</v>
      </c>
      <c r="F21" s="2">
        <f t="shared" si="28"/>
        <v>44014</v>
      </c>
      <c r="G21" s="2">
        <f t="shared" si="28"/>
        <v>44015</v>
      </c>
      <c r="H21" s="2">
        <f t="shared" si="28"/>
        <v>44016</v>
      </c>
      <c r="I21" s="2">
        <f t="shared" si="28"/>
        <v>44017</v>
      </c>
      <c r="K21" s="3">
        <f>WEEKNUM(L21,21)</f>
        <v>31</v>
      </c>
      <c r="L21" s="2">
        <f>IF(MONTH(I25)=7,I25+1,C25)</f>
        <v>44039</v>
      </c>
      <c r="M21" s="2">
        <f>L21+1</f>
        <v>44040</v>
      </c>
      <c r="N21" s="2">
        <f t="shared" ref="N21:R21" si="29">M21+1</f>
        <v>44041</v>
      </c>
      <c r="O21" s="2">
        <f t="shared" si="29"/>
        <v>44042</v>
      </c>
      <c r="P21" s="2">
        <f t="shared" si="29"/>
        <v>44043</v>
      </c>
      <c r="Q21" s="2">
        <f t="shared" si="29"/>
        <v>44044</v>
      </c>
      <c r="R21" s="2">
        <f t="shared" si="29"/>
        <v>44045</v>
      </c>
      <c r="T21" s="3">
        <f>WEEKNUM(U21,21)</f>
        <v>36</v>
      </c>
      <c r="U21" s="2">
        <f>IF(MONTH(R25)=8,R25+1,L25)</f>
        <v>44074</v>
      </c>
      <c r="V21" s="2">
        <f t="shared" ref="V21:AA25" si="30">U21+1</f>
        <v>44075</v>
      </c>
      <c r="W21" s="2">
        <f t="shared" si="30"/>
        <v>44076</v>
      </c>
      <c r="X21" s="2">
        <f t="shared" si="30"/>
        <v>44077</v>
      </c>
      <c r="Y21" s="2">
        <f t="shared" si="30"/>
        <v>44078</v>
      </c>
      <c r="Z21" s="2">
        <f t="shared" si="30"/>
        <v>44079</v>
      </c>
      <c r="AA21" s="2">
        <f t="shared" si="30"/>
        <v>44080</v>
      </c>
      <c r="AC21" s="90">
        <f>IFERROR(IF(START!N9="x","",START!N9),"")</f>
        <v>44083</v>
      </c>
      <c r="AD21" s="91" t="str">
        <f>IF(START!O9=0,"",START!O9)</f>
        <v>Test H (75 år)</v>
      </c>
      <c r="AE21" s="89"/>
      <c r="AF21" s="127">
        <f>START!N32</f>
        <v>43983</v>
      </c>
      <c r="AG21" s="92" t="str">
        <f>START!O32</f>
        <v>2. pinsedag</v>
      </c>
    </row>
    <row r="22" spans="1:33" ht="20.100000000000001" customHeight="1" x14ac:dyDescent="0.2">
      <c r="A22" s="186"/>
      <c r="B22" s="3">
        <f t="shared" ref="B22:B25" si="31">WEEKNUM(C22,21)</f>
        <v>28</v>
      </c>
      <c r="C22" s="2">
        <f>I21+1</f>
        <v>44018</v>
      </c>
      <c r="D22" s="2">
        <f>C22+1</f>
        <v>44019</v>
      </c>
      <c r="E22" s="2">
        <f t="shared" ref="E22:I22" si="32">D22+1</f>
        <v>44020</v>
      </c>
      <c r="F22" s="2">
        <f t="shared" si="32"/>
        <v>44021</v>
      </c>
      <c r="G22" s="2">
        <f t="shared" si="32"/>
        <v>44022</v>
      </c>
      <c r="H22" s="2">
        <f t="shared" si="32"/>
        <v>44023</v>
      </c>
      <c r="I22" s="2">
        <f t="shared" si="32"/>
        <v>44024</v>
      </c>
      <c r="K22" s="3">
        <f t="shared" ref="K22:K25" si="33">WEEKNUM(L22,21)</f>
        <v>32</v>
      </c>
      <c r="L22" s="2">
        <f>R21+1</f>
        <v>44046</v>
      </c>
      <c r="M22" s="2">
        <f>L22+1</f>
        <v>44047</v>
      </c>
      <c r="N22" s="2">
        <f t="shared" ref="N22:R22" si="34">M22+1</f>
        <v>44048</v>
      </c>
      <c r="O22" s="2">
        <f t="shared" si="34"/>
        <v>44049</v>
      </c>
      <c r="P22" s="2">
        <f t="shared" si="34"/>
        <v>44050</v>
      </c>
      <c r="Q22" s="2">
        <f t="shared" si="34"/>
        <v>44051</v>
      </c>
      <c r="R22" s="2">
        <f t="shared" si="34"/>
        <v>44052</v>
      </c>
      <c r="T22" s="3">
        <f>WEEKNUM(U22,21)</f>
        <v>37</v>
      </c>
      <c r="U22" s="2">
        <f>AA21+1</f>
        <v>44081</v>
      </c>
      <c r="V22" s="2">
        <f t="shared" si="30"/>
        <v>44082</v>
      </c>
      <c r="W22" s="2">
        <f t="shared" si="30"/>
        <v>44083</v>
      </c>
      <c r="X22" s="2">
        <f t="shared" si="30"/>
        <v>44084</v>
      </c>
      <c r="Y22" s="2">
        <f t="shared" si="30"/>
        <v>44085</v>
      </c>
      <c r="Z22" s="2">
        <f t="shared" si="30"/>
        <v>44086</v>
      </c>
      <c r="AA22" s="2">
        <f t="shared" si="30"/>
        <v>44087</v>
      </c>
      <c r="AC22" s="90">
        <f>IFERROR(IF(START!N10="x","",START!N10),"")</f>
        <v>44159</v>
      </c>
      <c r="AD22" s="91" t="str">
        <f>IF(START!O10=0,"",START!O10)</f>
        <v>Test I (52 år)</v>
      </c>
      <c r="AE22" s="89"/>
      <c r="AF22" s="127">
        <f>START!N33</f>
        <v>44190</v>
      </c>
      <c r="AG22" s="92" t="str">
        <f>START!O33</f>
        <v>Juledag</v>
      </c>
    </row>
    <row r="23" spans="1:33" ht="20.100000000000001" customHeight="1" thickBot="1" x14ac:dyDescent="0.25">
      <c r="A23" s="186"/>
      <c r="B23" s="3">
        <f t="shared" si="31"/>
        <v>29</v>
      </c>
      <c r="C23" s="2">
        <f t="shared" ref="C23:C25" si="35">I22+1</f>
        <v>44025</v>
      </c>
      <c r="D23" s="2">
        <f t="shared" ref="D23:I23" si="36">C23+1</f>
        <v>44026</v>
      </c>
      <c r="E23" s="2">
        <f t="shared" si="36"/>
        <v>44027</v>
      </c>
      <c r="F23" s="2">
        <f t="shared" si="36"/>
        <v>44028</v>
      </c>
      <c r="G23" s="2">
        <f t="shared" si="36"/>
        <v>44029</v>
      </c>
      <c r="H23" s="2">
        <f t="shared" si="36"/>
        <v>44030</v>
      </c>
      <c r="I23" s="2">
        <f t="shared" si="36"/>
        <v>44031</v>
      </c>
      <c r="K23" s="3">
        <f t="shared" si="33"/>
        <v>33</v>
      </c>
      <c r="L23" s="2">
        <f t="shared" ref="L23:L25" si="37">R22+1</f>
        <v>44053</v>
      </c>
      <c r="M23" s="2">
        <f t="shared" ref="M23:R23" si="38">L23+1</f>
        <v>44054</v>
      </c>
      <c r="N23" s="2">
        <f t="shared" si="38"/>
        <v>44055</v>
      </c>
      <c r="O23" s="2">
        <f t="shared" si="38"/>
        <v>44056</v>
      </c>
      <c r="P23" s="2">
        <f t="shared" si="38"/>
        <v>44057</v>
      </c>
      <c r="Q23" s="2">
        <f t="shared" si="38"/>
        <v>44058</v>
      </c>
      <c r="R23" s="2">
        <f t="shared" si="38"/>
        <v>44059</v>
      </c>
      <c r="T23" s="3">
        <f>WEEKNUM(U23,21)</f>
        <v>38</v>
      </c>
      <c r="U23" s="2">
        <f>AA22+1</f>
        <v>44088</v>
      </c>
      <c r="V23" s="2">
        <f t="shared" si="30"/>
        <v>44089</v>
      </c>
      <c r="W23" s="2">
        <f t="shared" si="30"/>
        <v>44090</v>
      </c>
      <c r="X23" s="2">
        <f t="shared" si="30"/>
        <v>44091</v>
      </c>
      <c r="Y23" s="2">
        <f t="shared" si="30"/>
        <v>44092</v>
      </c>
      <c r="Z23" s="2">
        <f t="shared" si="30"/>
        <v>44093</v>
      </c>
      <c r="AA23" s="2">
        <f t="shared" si="30"/>
        <v>44094</v>
      </c>
      <c r="AC23" s="90">
        <f>IFERROR(IF(START!N11="x","",START!N11),"")</f>
        <v>44177</v>
      </c>
      <c r="AD23" s="91" t="str">
        <f>IF(START!O11=0,"",START!O11)</f>
        <v>Test J (4 år)</v>
      </c>
      <c r="AE23" s="89"/>
      <c r="AF23" s="128">
        <f>START!N34</f>
        <v>44191</v>
      </c>
      <c r="AG23" s="93" t="str">
        <f>START!O34</f>
        <v>2. juledag</v>
      </c>
    </row>
    <row r="24" spans="1:33" ht="20.100000000000001" customHeight="1" x14ac:dyDescent="0.2">
      <c r="A24" s="186"/>
      <c r="B24" s="3">
        <f t="shared" si="31"/>
        <v>30</v>
      </c>
      <c r="C24" s="2">
        <f t="shared" si="35"/>
        <v>44032</v>
      </c>
      <c r="D24" s="2">
        <f t="shared" ref="D24:I24" si="39">C24+1</f>
        <v>44033</v>
      </c>
      <c r="E24" s="2">
        <f t="shared" si="39"/>
        <v>44034</v>
      </c>
      <c r="F24" s="2">
        <f t="shared" si="39"/>
        <v>44035</v>
      </c>
      <c r="G24" s="2">
        <f t="shared" si="39"/>
        <v>44036</v>
      </c>
      <c r="H24" s="2">
        <f t="shared" si="39"/>
        <v>44037</v>
      </c>
      <c r="I24" s="2">
        <f t="shared" si="39"/>
        <v>44038</v>
      </c>
      <c r="K24" s="3">
        <f t="shared" si="33"/>
        <v>34</v>
      </c>
      <c r="L24" s="2">
        <f t="shared" si="37"/>
        <v>44060</v>
      </c>
      <c r="M24" s="2">
        <f t="shared" ref="M24:R24" si="40">L24+1</f>
        <v>44061</v>
      </c>
      <c r="N24" s="2">
        <f t="shared" si="40"/>
        <v>44062</v>
      </c>
      <c r="O24" s="2">
        <f t="shared" si="40"/>
        <v>44063</v>
      </c>
      <c r="P24" s="2">
        <f t="shared" si="40"/>
        <v>44064</v>
      </c>
      <c r="Q24" s="2">
        <f t="shared" si="40"/>
        <v>44065</v>
      </c>
      <c r="R24" s="2">
        <f t="shared" si="40"/>
        <v>44066</v>
      </c>
      <c r="T24" s="3">
        <f>WEEKNUM(U24,21)</f>
        <v>39</v>
      </c>
      <c r="U24" s="2">
        <f>AA23+1</f>
        <v>44095</v>
      </c>
      <c r="V24" s="2">
        <f t="shared" si="30"/>
        <v>44096</v>
      </c>
      <c r="W24" s="2">
        <f t="shared" si="30"/>
        <v>44097</v>
      </c>
      <c r="X24" s="2">
        <f t="shared" si="30"/>
        <v>44098</v>
      </c>
      <c r="Y24" s="2">
        <f t="shared" si="30"/>
        <v>44099</v>
      </c>
      <c r="Z24" s="2">
        <f t="shared" si="30"/>
        <v>44100</v>
      </c>
      <c r="AA24" s="2">
        <f t="shared" si="30"/>
        <v>44101</v>
      </c>
      <c r="AC24" s="90">
        <f>IFERROR(IF(START!N12="x","",START!N12),"")</f>
        <v>44190</v>
      </c>
      <c r="AD24" s="91" t="str">
        <f>IF(START!O12=0,"",START!O12)</f>
        <v>Test K (21 år)</v>
      </c>
      <c r="AE24" s="89"/>
      <c r="AF24" s="94"/>
      <c r="AG24" s="95"/>
    </row>
    <row r="25" spans="1:33" ht="20.100000000000001" customHeight="1" x14ac:dyDescent="0.2">
      <c r="A25" s="186"/>
      <c r="B25" s="3">
        <f t="shared" si="31"/>
        <v>31</v>
      </c>
      <c r="C25" s="2">
        <f t="shared" si="35"/>
        <v>44039</v>
      </c>
      <c r="D25" s="2">
        <f t="shared" ref="D25:I25" si="41">C25+1</f>
        <v>44040</v>
      </c>
      <c r="E25" s="2">
        <f t="shared" si="41"/>
        <v>44041</v>
      </c>
      <c r="F25" s="2">
        <f t="shared" si="41"/>
        <v>44042</v>
      </c>
      <c r="G25" s="2">
        <f t="shared" si="41"/>
        <v>44043</v>
      </c>
      <c r="H25" s="2">
        <f t="shared" si="41"/>
        <v>44044</v>
      </c>
      <c r="I25" s="2">
        <f t="shared" si="41"/>
        <v>44045</v>
      </c>
      <c r="K25" s="3">
        <f t="shared" si="33"/>
        <v>35</v>
      </c>
      <c r="L25" s="2">
        <f t="shared" si="37"/>
        <v>44067</v>
      </c>
      <c r="M25" s="2">
        <f t="shared" ref="M25:R25" si="42">L25+1</f>
        <v>44068</v>
      </c>
      <c r="N25" s="2">
        <f t="shared" si="42"/>
        <v>44069</v>
      </c>
      <c r="O25" s="2">
        <f t="shared" si="42"/>
        <v>44070</v>
      </c>
      <c r="P25" s="2">
        <f t="shared" si="42"/>
        <v>44071</v>
      </c>
      <c r="Q25" s="2">
        <f t="shared" si="42"/>
        <v>44072</v>
      </c>
      <c r="R25" s="2">
        <f t="shared" si="42"/>
        <v>44073</v>
      </c>
      <c r="T25" s="3">
        <f>WEEKNUM(U25,21)</f>
        <v>40</v>
      </c>
      <c r="U25" s="2">
        <f>AA24+1</f>
        <v>44102</v>
      </c>
      <c r="V25" s="2">
        <f t="shared" si="30"/>
        <v>44103</v>
      </c>
      <c r="W25" s="2">
        <f t="shared" si="30"/>
        <v>44104</v>
      </c>
      <c r="X25" s="2">
        <f t="shared" si="30"/>
        <v>44105</v>
      </c>
      <c r="Y25" s="2">
        <f t="shared" si="30"/>
        <v>44106</v>
      </c>
      <c r="Z25" s="2">
        <f t="shared" si="30"/>
        <v>44107</v>
      </c>
      <c r="AA25" s="2">
        <f t="shared" si="30"/>
        <v>44108</v>
      </c>
      <c r="AC25" s="90" t="str">
        <f>IFERROR(IF(START!N13="x","",START!N13),"")</f>
        <v/>
      </c>
      <c r="AD25" s="91" t="str">
        <f>IF(START!O13=0,"",START!O13)</f>
        <v/>
      </c>
      <c r="AE25" s="89"/>
      <c r="AF25" s="175" t="s">
        <v>108</v>
      </c>
      <c r="AG25" s="176"/>
    </row>
    <row r="26" spans="1:33" ht="20.100000000000001" customHeight="1" x14ac:dyDescent="0.2">
      <c r="A26" s="186"/>
      <c r="B26" s="3" t="str">
        <f>IFERROR(WEEKNUM(C26,21),"")</f>
        <v/>
      </c>
      <c r="C26" s="2" t="str">
        <f>IF(MONTH(I25+1)=8,"",I25+1)</f>
        <v/>
      </c>
      <c r="D26" s="2" t="str">
        <f>IF(C26="","",C26+1)</f>
        <v/>
      </c>
      <c r="E26" s="2" t="str">
        <f t="shared" ref="E26:I26" si="43">IF(D26="","",D26+1)</f>
        <v/>
      </c>
      <c r="F26" s="2" t="str">
        <f t="shared" si="43"/>
        <v/>
      </c>
      <c r="G26" s="2" t="str">
        <f t="shared" si="43"/>
        <v/>
      </c>
      <c r="H26" s="2" t="str">
        <f t="shared" si="43"/>
        <v/>
      </c>
      <c r="I26" s="2" t="str">
        <f t="shared" si="43"/>
        <v/>
      </c>
      <c r="K26" s="3">
        <f>IFERROR(WEEKNUM(L26,21),"")</f>
        <v>36</v>
      </c>
      <c r="L26" s="2">
        <f>IF(MONTH(R25+1)=9,"",R25+1)</f>
        <v>44074</v>
      </c>
      <c r="M26" s="2">
        <f>IF(L26="","",L26+1)</f>
        <v>44075</v>
      </c>
      <c r="N26" s="2">
        <f t="shared" ref="N26:R26" si="44">IF(M26="","",M26+1)</f>
        <v>44076</v>
      </c>
      <c r="O26" s="2">
        <f t="shared" si="44"/>
        <v>44077</v>
      </c>
      <c r="P26" s="2">
        <f t="shared" si="44"/>
        <v>44078</v>
      </c>
      <c r="Q26" s="2">
        <f t="shared" si="44"/>
        <v>44079</v>
      </c>
      <c r="R26" s="2">
        <f t="shared" si="44"/>
        <v>44080</v>
      </c>
      <c r="T26" s="3" t="str">
        <f>IFERROR(WEEKNUM(U26,21),"")</f>
        <v/>
      </c>
      <c r="U26" s="2" t="str">
        <f>IF(MONTH(AA25+1)=10,"",AA25+1)</f>
        <v/>
      </c>
      <c r="V26" s="2" t="str">
        <f t="shared" ref="V26:AA26" si="45">IF(U26="","",U26+1)</f>
        <v/>
      </c>
      <c r="W26" s="2" t="str">
        <f t="shared" si="45"/>
        <v/>
      </c>
      <c r="X26" s="2" t="str">
        <f t="shared" si="45"/>
        <v/>
      </c>
      <c r="Y26" s="2" t="str">
        <f t="shared" si="45"/>
        <v/>
      </c>
      <c r="Z26" s="2" t="str">
        <f t="shared" si="45"/>
        <v/>
      </c>
      <c r="AA26" s="2" t="str">
        <f t="shared" si="45"/>
        <v/>
      </c>
      <c r="AC26" s="90" t="str">
        <f>IFERROR(IF(START!N14="x","",START!N14),"")</f>
        <v/>
      </c>
      <c r="AD26" s="91" t="str">
        <f>IF(START!O14=0,"",START!O14)</f>
        <v/>
      </c>
      <c r="AE26" s="89"/>
      <c r="AF26" s="129">
        <f>START!N35</f>
        <v>43884</v>
      </c>
      <c r="AG26" s="96" t="str">
        <f>START!O35</f>
        <v>Fastelavnssøndag</v>
      </c>
    </row>
    <row r="27" spans="1:33" ht="20.100000000000001" customHeight="1" x14ac:dyDescent="0.2">
      <c r="A27" s="186"/>
      <c r="AC27" s="90" t="str">
        <f>IFERROR(IF(START!N15="x","",START!N15),"")</f>
        <v/>
      </c>
      <c r="AD27" s="91" t="str">
        <f>IF(START!O15=0,"",START!O15)</f>
        <v/>
      </c>
      <c r="AE27" s="89"/>
      <c r="AF27" s="129">
        <f>START!N36</f>
        <v>43919</v>
      </c>
      <c r="AG27" s="96" t="str">
        <f>START!O36</f>
        <v>Sommertid begynder</v>
      </c>
    </row>
    <row r="28" spans="1:33" ht="20.100000000000001" customHeight="1" x14ac:dyDescent="0.2">
      <c r="A28" s="186"/>
      <c r="B28" s="172" t="s">
        <v>10</v>
      </c>
      <c r="C28" s="172"/>
      <c r="D28" s="172"/>
      <c r="E28" s="172"/>
      <c r="F28" s="172"/>
      <c r="G28" s="172"/>
      <c r="H28" s="172"/>
      <c r="I28" s="172"/>
      <c r="K28" s="172" t="s">
        <v>5</v>
      </c>
      <c r="L28" s="172"/>
      <c r="M28" s="172"/>
      <c r="N28" s="172"/>
      <c r="O28" s="172"/>
      <c r="P28" s="172"/>
      <c r="Q28" s="172"/>
      <c r="R28" s="172"/>
      <c r="T28" s="172" t="s">
        <v>11</v>
      </c>
      <c r="U28" s="172"/>
      <c r="V28" s="172"/>
      <c r="W28" s="172"/>
      <c r="X28" s="172"/>
      <c r="Y28" s="172"/>
      <c r="Z28" s="172"/>
      <c r="AA28" s="172"/>
      <c r="AC28" s="90" t="str">
        <f>IFERROR(IF(START!N16="x","",START!N16),"")</f>
        <v/>
      </c>
      <c r="AD28" s="91" t="str">
        <f>IF(START!O16=0,"",START!O16)</f>
        <v/>
      </c>
      <c r="AE28" s="89"/>
      <c r="AF28" s="129">
        <f>START!N37</f>
        <v>43930</v>
      </c>
      <c r="AG28" s="96" t="str">
        <f>START!O37</f>
        <v>Besættelsesdagen</v>
      </c>
    </row>
    <row r="29" spans="1:33" ht="20.100000000000001" customHeight="1" x14ac:dyDescent="0.2">
      <c r="A29" s="186"/>
      <c r="B29" s="3" t="s">
        <v>21</v>
      </c>
      <c r="C29" s="1" t="s">
        <v>14</v>
      </c>
      <c r="D29" s="1" t="s">
        <v>15</v>
      </c>
      <c r="E29" s="1" t="s">
        <v>16</v>
      </c>
      <c r="F29" s="1" t="s">
        <v>17</v>
      </c>
      <c r="G29" s="1" t="s">
        <v>18</v>
      </c>
      <c r="H29" s="1" t="s">
        <v>19</v>
      </c>
      <c r="I29" s="1" t="s">
        <v>20</v>
      </c>
      <c r="K29" s="3" t="s">
        <v>21</v>
      </c>
      <c r="L29" s="1" t="s">
        <v>14</v>
      </c>
      <c r="M29" s="1" t="s">
        <v>15</v>
      </c>
      <c r="N29" s="1" t="s">
        <v>16</v>
      </c>
      <c r="O29" s="1" t="s">
        <v>17</v>
      </c>
      <c r="P29" s="1" t="s">
        <v>18</v>
      </c>
      <c r="Q29" s="1" t="s">
        <v>19</v>
      </c>
      <c r="R29" s="1" t="s">
        <v>20</v>
      </c>
      <c r="T29" s="3" t="s">
        <v>21</v>
      </c>
      <c r="U29" s="1" t="s">
        <v>14</v>
      </c>
      <c r="V29" s="1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C29" s="90" t="str">
        <f>IFERROR(IF(START!N17="x","",START!N17),"")</f>
        <v/>
      </c>
      <c r="AD29" s="91" t="str">
        <f>IF(START!O17=0,"",START!O17)</f>
        <v/>
      </c>
      <c r="AE29" s="89"/>
      <c r="AF29" s="129">
        <f>START!N38</f>
        <v>43956</v>
      </c>
      <c r="AG29" s="96" t="str">
        <f>START!O38</f>
        <v>Danmarks befrielse</v>
      </c>
    </row>
    <row r="30" spans="1:33" ht="20.100000000000001" customHeight="1" x14ac:dyDescent="0.2">
      <c r="A30" s="186"/>
      <c r="B30" s="3">
        <f>WEEKNUM(C30,21)</f>
        <v>40</v>
      </c>
      <c r="C30" s="2">
        <f>IF(MONTH(AA25)=9,AA25+1,U25)</f>
        <v>44102</v>
      </c>
      <c r="D30" s="2">
        <f>C30+1</f>
        <v>44103</v>
      </c>
      <c r="E30" s="2">
        <f t="shared" ref="E30:I30" si="46">D30+1</f>
        <v>44104</v>
      </c>
      <c r="F30" s="2">
        <f t="shared" si="46"/>
        <v>44105</v>
      </c>
      <c r="G30" s="2">
        <f t="shared" si="46"/>
        <v>44106</v>
      </c>
      <c r="H30" s="2">
        <f t="shared" si="46"/>
        <v>44107</v>
      </c>
      <c r="I30" s="2">
        <f t="shared" si="46"/>
        <v>44108</v>
      </c>
      <c r="K30" s="3">
        <f>WEEKNUM(L30,21)</f>
        <v>44</v>
      </c>
      <c r="L30" s="2">
        <f>IF(MONTH(I34)=10,I34+1,C34)</f>
        <v>44130</v>
      </c>
      <c r="M30" s="2">
        <f>L30+1</f>
        <v>44131</v>
      </c>
      <c r="N30" s="2">
        <f t="shared" ref="N30:R30" si="47">M30+1</f>
        <v>44132</v>
      </c>
      <c r="O30" s="2">
        <f t="shared" si="47"/>
        <v>44133</v>
      </c>
      <c r="P30" s="2">
        <f t="shared" si="47"/>
        <v>44134</v>
      </c>
      <c r="Q30" s="2">
        <f t="shared" si="47"/>
        <v>44135</v>
      </c>
      <c r="R30" s="2">
        <f t="shared" si="47"/>
        <v>44136</v>
      </c>
      <c r="T30" s="3">
        <f>WEEKNUM(U30,21)</f>
        <v>49</v>
      </c>
      <c r="U30" s="2">
        <f>IF(MONTH(R34)=11,R34+1,L34)</f>
        <v>44165</v>
      </c>
      <c r="V30" s="2">
        <f>U30+1</f>
        <v>44166</v>
      </c>
      <c r="W30" s="2">
        <f t="shared" ref="W30:AA30" si="48">V30+1</f>
        <v>44167</v>
      </c>
      <c r="X30" s="2">
        <f t="shared" si="48"/>
        <v>44168</v>
      </c>
      <c r="Y30" s="2">
        <f t="shared" si="48"/>
        <v>44169</v>
      </c>
      <c r="Z30" s="2">
        <f t="shared" si="48"/>
        <v>44170</v>
      </c>
      <c r="AA30" s="2">
        <f t="shared" si="48"/>
        <v>44171</v>
      </c>
      <c r="AC30" s="90" t="str">
        <f>IFERROR(IF(START!N18="x","",START!N18),"")</f>
        <v/>
      </c>
      <c r="AD30" s="91" t="str">
        <f>IF(START!O18=0,"",START!O18)</f>
        <v/>
      </c>
      <c r="AE30" s="89"/>
      <c r="AF30" s="129">
        <f>START!N39</f>
        <v>43961</v>
      </c>
      <c r="AG30" s="96" t="str">
        <f>START!O39</f>
        <v>Mors dag</v>
      </c>
    </row>
    <row r="31" spans="1:33" ht="20.100000000000001" customHeight="1" x14ac:dyDescent="0.2">
      <c r="A31" s="186"/>
      <c r="B31" s="3">
        <f t="shared" ref="B31:B34" si="49">WEEKNUM(C31,21)</f>
        <v>41</v>
      </c>
      <c r="C31" s="2">
        <f>I30+1</f>
        <v>44109</v>
      </c>
      <c r="D31" s="2">
        <f>C31+1</f>
        <v>44110</v>
      </c>
      <c r="E31" s="2">
        <f t="shared" ref="E31:I31" si="50">D31+1</f>
        <v>44111</v>
      </c>
      <c r="F31" s="2">
        <f t="shared" si="50"/>
        <v>44112</v>
      </c>
      <c r="G31" s="2">
        <f t="shared" si="50"/>
        <v>44113</v>
      </c>
      <c r="H31" s="2">
        <f t="shared" si="50"/>
        <v>44114</v>
      </c>
      <c r="I31" s="2">
        <f t="shared" si="50"/>
        <v>44115</v>
      </c>
      <c r="K31" s="3">
        <f t="shared" ref="K31:K34" si="51">WEEKNUM(L31,21)</f>
        <v>45</v>
      </c>
      <c r="L31" s="2">
        <f>R30+1</f>
        <v>44137</v>
      </c>
      <c r="M31" s="2">
        <f>L31+1</f>
        <v>44138</v>
      </c>
      <c r="N31" s="2">
        <f t="shared" ref="N31:R31" si="52">M31+1</f>
        <v>44139</v>
      </c>
      <c r="O31" s="2">
        <f t="shared" si="52"/>
        <v>44140</v>
      </c>
      <c r="P31" s="2">
        <f t="shared" si="52"/>
        <v>44141</v>
      </c>
      <c r="Q31" s="2">
        <f t="shared" si="52"/>
        <v>44142</v>
      </c>
      <c r="R31" s="2">
        <f t="shared" si="52"/>
        <v>44143</v>
      </c>
      <c r="T31" s="3">
        <f t="shared" ref="T31:T34" si="53">WEEKNUM(U31,21)</f>
        <v>50</v>
      </c>
      <c r="U31" s="2">
        <f>AA30+1</f>
        <v>44172</v>
      </c>
      <c r="V31" s="2">
        <f>U31+1</f>
        <v>44173</v>
      </c>
      <c r="W31" s="2">
        <f t="shared" ref="W31:AA31" si="54">V31+1</f>
        <v>44174</v>
      </c>
      <c r="X31" s="2">
        <f t="shared" si="54"/>
        <v>44175</v>
      </c>
      <c r="Y31" s="2">
        <f t="shared" si="54"/>
        <v>44176</v>
      </c>
      <c r="Z31" s="2">
        <f t="shared" si="54"/>
        <v>44177</v>
      </c>
      <c r="AA31" s="2">
        <f t="shared" si="54"/>
        <v>44178</v>
      </c>
      <c r="AC31" s="90" t="str">
        <f>IFERROR(IF(START!N19="x","",START!N19),"")</f>
        <v/>
      </c>
      <c r="AD31" s="91" t="str">
        <f>IF(START!O19=0,"",START!O19)</f>
        <v/>
      </c>
      <c r="AE31" s="89"/>
      <c r="AF31" s="129">
        <f>START!N40</f>
        <v>43987</v>
      </c>
      <c r="AG31" s="96" t="str">
        <f>START!O40</f>
        <v>Gr.l.dag/Fars dag</v>
      </c>
    </row>
    <row r="32" spans="1:33" ht="20.100000000000001" customHeight="1" x14ac:dyDescent="0.2">
      <c r="A32" s="186"/>
      <c r="B32" s="3">
        <f t="shared" si="49"/>
        <v>42</v>
      </c>
      <c r="C32" s="2">
        <f t="shared" ref="C32:C34" si="55">I31+1</f>
        <v>44116</v>
      </c>
      <c r="D32" s="2">
        <f t="shared" ref="D32:I32" si="56">C32+1</f>
        <v>44117</v>
      </c>
      <c r="E32" s="2">
        <f t="shared" si="56"/>
        <v>44118</v>
      </c>
      <c r="F32" s="2">
        <f t="shared" si="56"/>
        <v>44119</v>
      </c>
      <c r="G32" s="2">
        <f t="shared" si="56"/>
        <v>44120</v>
      </c>
      <c r="H32" s="2">
        <f t="shared" si="56"/>
        <v>44121</v>
      </c>
      <c r="I32" s="2">
        <f t="shared" si="56"/>
        <v>44122</v>
      </c>
      <c r="K32" s="3">
        <f t="shared" si="51"/>
        <v>46</v>
      </c>
      <c r="L32" s="2">
        <f t="shared" ref="L32:L34" si="57">R31+1</f>
        <v>44144</v>
      </c>
      <c r="M32" s="2">
        <f t="shared" ref="M32:R32" si="58">L32+1</f>
        <v>44145</v>
      </c>
      <c r="N32" s="2">
        <f t="shared" si="58"/>
        <v>44146</v>
      </c>
      <c r="O32" s="2">
        <f t="shared" si="58"/>
        <v>44147</v>
      </c>
      <c r="P32" s="2">
        <f t="shared" si="58"/>
        <v>44148</v>
      </c>
      <c r="Q32" s="2">
        <f t="shared" si="58"/>
        <v>44149</v>
      </c>
      <c r="R32" s="2">
        <f t="shared" si="58"/>
        <v>44150</v>
      </c>
      <c r="T32" s="3">
        <f t="shared" si="53"/>
        <v>51</v>
      </c>
      <c r="U32" s="2">
        <f t="shared" ref="U32:U34" si="59">AA31+1</f>
        <v>44179</v>
      </c>
      <c r="V32" s="2">
        <f t="shared" ref="V32:AA32" si="60">U32+1</f>
        <v>44180</v>
      </c>
      <c r="W32" s="2">
        <f t="shared" si="60"/>
        <v>44181</v>
      </c>
      <c r="X32" s="2">
        <f t="shared" si="60"/>
        <v>44182</v>
      </c>
      <c r="Y32" s="2">
        <f t="shared" si="60"/>
        <v>44183</v>
      </c>
      <c r="Z32" s="2">
        <f t="shared" si="60"/>
        <v>44184</v>
      </c>
      <c r="AA32" s="2">
        <f t="shared" si="60"/>
        <v>44185</v>
      </c>
      <c r="AC32" s="90" t="str">
        <f>IFERROR(IF(START!N20="x","",START!N20),"")</f>
        <v/>
      </c>
      <c r="AD32" s="91" t="str">
        <f>IF(START!O20=0,"",START!O20)</f>
        <v/>
      </c>
      <c r="AE32" s="89"/>
      <c r="AF32" s="129">
        <f>START!N41</f>
        <v>44005</v>
      </c>
      <c r="AG32" s="96" t="str">
        <f>START!O41</f>
        <v>Sankthansaften</v>
      </c>
    </row>
    <row r="33" spans="1:33" ht="20.100000000000001" customHeight="1" x14ac:dyDescent="0.2">
      <c r="A33" s="186"/>
      <c r="B33" s="3">
        <f t="shared" si="49"/>
        <v>43</v>
      </c>
      <c r="C33" s="2">
        <f t="shared" si="55"/>
        <v>44123</v>
      </c>
      <c r="D33" s="2">
        <f t="shared" ref="D33:I33" si="61">C33+1</f>
        <v>44124</v>
      </c>
      <c r="E33" s="2">
        <f t="shared" si="61"/>
        <v>44125</v>
      </c>
      <c r="F33" s="2">
        <f t="shared" si="61"/>
        <v>44126</v>
      </c>
      <c r="G33" s="2">
        <f t="shared" si="61"/>
        <v>44127</v>
      </c>
      <c r="H33" s="2">
        <f t="shared" si="61"/>
        <v>44128</v>
      </c>
      <c r="I33" s="2">
        <f t="shared" si="61"/>
        <v>44129</v>
      </c>
      <c r="K33" s="3">
        <f t="shared" si="51"/>
        <v>47</v>
      </c>
      <c r="L33" s="2">
        <f t="shared" si="57"/>
        <v>44151</v>
      </c>
      <c r="M33" s="2">
        <f t="shared" ref="M33:R33" si="62">L33+1</f>
        <v>44152</v>
      </c>
      <c r="N33" s="2">
        <f t="shared" si="62"/>
        <v>44153</v>
      </c>
      <c r="O33" s="2">
        <f t="shared" si="62"/>
        <v>44154</v>
      </c>
      <c r="P33" s="2">
        <f t="shared" si="62"/>
        <v>44155</v>
      </c>
      <c r="Q33" s="2">
        <f t="shared" si="62"/>
        <v>44156</v>
      </c>
      <c r="R33" s="2">
        <f t="shared" si="62"/>
        <v>44157</v>
      </c>
      <c r="T33" s="3">
        <f t="shared" si="53"/>
        <v>52</v>
      </c>
      <c r="U33" s="2">
        <f t="shared" si="59"/>
        <v>44186</v>
      </c>
      <c r="V33" s="2">
        <f t="shared" ref="V33:AA33" si="63">U33+1</f>
        <v>44187</v>
      </c>
      <c r="W33" s="2">
        <f t="shared" si="63"/>
        <v>44188</v>
      </c>
      <c r="X33" s="2">
        <f t="shared" si="63"/>
        <v>44189</v>
      </c>
      <c r="Y33" s="2">
        <f t="shared" si="63"/>
        <v>44190</v>
      </c>
      <c r="Z33" s="2">
        <f t="shared" si="63"/>
        <v>44191</v>
      </c>
      <c r="AA33" s="2">
        <f t="shared" si="63"/>
        <v>44192</v>
      </c>
      <c r="AC33" s="90" t="str">
        <f>IFERROR(IF(START!N21="x","",START!N21),"")</f>
        <v/>
      </c>
      <c r="AD33" s="91" t="str">
        <f>IF(START!O21=0,"",START!O21)</f>
        <v/>
      </c>
      <c r="AE33" s="89"/>
      <c r="AF33" s="129">
        <f>START!N42</f>
        <v>44129</v>
      </c>
      <c r="AG33" s="96" t="str">
        <f>START!O42</f>
        <v>Sommertid slutter</v>
      </c>
    </row>
    <row r="34" spans="1:33" ht="20.100000000000001" customHeight="1" x14ac:dyDescent="0.2">
      <c r="A34" s="186"/>
      <c r="B34" s="3">
        <f t="shared" si="49"/>
        <v>44</v>
      </c>
      <c r="C34" s="2">
        <f t="shared" si="55"/>
        <v>44130</v>
      </c>
      <c r="D34" s="2">
        <f t="shared" ref="D34:I34" si="64">C34+1</f>
        <v>44131</v>
      </c>
      <c r="E34" s="2">
        <f t="shared" si="64"/>
        <v>44132</v>
      </c>
      <c r="F34" s="2">
        <f t="shared" si="64"/>
        <v>44133</v>
      </c>
      <c r="G34" s="2">
        <f t="shared" si="64"/>
        <v>44134</v>
      </c>
      <c r="H34" s="2">
        <f t="shared" si="64"/>
        <v>44135</v>
      </c>
      <c r="I34" s="2">
        <f t="shared" si="64"/>
        <v>44136</v>
      </c>
      <c r="K34" s="3">
        <f t="shared" si="51"/>
        <v>48</v>
      </c>
      <c r="L34" s="2">
        <f t="shared" si="57"/>
        <v>44158</v>
      </c>
      <c r="M34" s="2">
        <f t="shared" ref="M34:R34" si="65">L34+1</f>
        <v>44159</v>
      </c>
      <c r="N34" s="2">
        <f t="shared" si="65"/>
        <v>44160</v>
      </c>
      <c r="O34" s="2">
        <f t="shared" si="65"/>
        <v>44161</v>
      </c>
      <c r="P34" s="2">
        <f t="shared" si="65"/>
        <v>44162</v>
      </c>
      <c r="Q34" s="2">
        <f t="shared" si="65"/>
        <v>44163</v>
      </c>
      <c r="R34" s="2">
        <f t="shared" si="65"/>
        <v>44164</v>
      </c>
      <c r="T34" s="3">
        <f t="shared" si="53"/>
        <v>53</v>
      </c>
      <c r="U34" s="2">
        <f t="shared" si="59"/>
        <v>44193</v>
      </c>
      <c r="V34" s="2">
        <f t="shared" ref="V34:AA34" si="66">U34+1</f>
        <v>44194</v>
      </c>
      <c r="W34" s="2">
        <f t="shared" si="66"/>
        <v>44195</v>
      </c>
      <c r="X34" s="2">
        <f t="shared" si="66"/>
        <v>44196</v>
      </c>
      <c r="Y34" s="2">
        <f t="shared" si="66"/>
        <v>44197</v>
      </c>
      <c r="Z34" s="2">
        <f t="shared" si="66"/>
        <v>44198</v>
      </c>
      <c r="AA34" s="2">
        <f t="shared" si="66"/>
        <v>44199</v>
      </c>
      <c r="AC34" s="90" t="str">
        <f>IFERROR(IF(START!N22="x","",START!N22),"")</f>
        <v/>
      </c>
      <c r="AD34" s="91" t="str">
        <f>IF(START!O22=0,"",START!O22)</f>
        <v/>
      </c>
      <c r="AE34" s="89"/>
      <c r="AF34" s="129">
        <f>START!N43</f>
        <v>44135</v>
      </c>
      <c r="AG34" s="96" t="str">
        <f>START!O43</f>
        <v>Halloween</v>
      </c>
    </row>
    <row r="35" spans="1:33" ht="20.100000000000001" customHeight="1" thickBot="1" x14ac:dyDescent="0.25">
      <c r="A35" s="186"/>
      <c r="B35" s="3" t="str">
        <f>IFERROR(WEEKNUM(C35,21),"")</f>
        <v/>
      </c>
      <c r="C35" s="2" t="str">
        <f>IF(MONTH(I34+1)=11,"",I34+1)</f>
        <v/>
      </c>
      <c r="D35" s="2" t="str">
        <f>IF(C35="","",C35+1)</f>
        <v/>
      </c>
      <c r="E35" s="2" t="str">
        <f t="shared" ref="E35:I35" si="67">IF(D35="","",D35+1)</f>
        <v/>
      </c>
      <c r="F35" s="2" t="str">
        <f t="shared" si="67"/>
        <v/>
      </c>
      <c r="G35" s="2" t="str">
        <f t="shared" si="67"/>
        <v/>
      </c>
      <c r="H35" s="2" t="str">
        <f t="shared" si="67"/>
        <v/>
      </c>
      <c r="I35" s="2" t="str">
        <f t="shared" si="67"/>
        <v/>
      </c>
      <c r="K35" s="3">
        <f>IFERROR(WEEKNUM(L35,21),"")</f>
        <v>49</v>
      </c>
      <c r="L35" s="2">
        <f>IF(MONTH(R34+1)=12,"",R34+1)</f>
        <v>44165</v>
      </c>
      <c r="M35" s="2">
        <f>IF(L35="","",L35+1)</f>
        <v>44166</v>
      </c>
      <c r="N35" s="2">
        <f t="shared" ref="N35:R35" si="68">IF(M35="","",M35+1)</f>
        <v>44167</v>
      </c>
      <c r="O35" s="2">
        <f t="shared" si="68"/>
        <v>44168</v>
      </c>
      <c r="P35" s="2">
        <f t="shared" si="68"/>
        <v>44169</v>
      </c>
      <c r="Q35" s="2">
        <f t="shared" si="68"/>
        <v>44170</v>
      </c>
      <c r="R35" s="2">
        <f t="shared" si="68"/>
        <v>44171</v>
      </c>
      <c r="T35" s="3" t="str">
        <f>IFERROR(WEEKNUM(U35,21),"")</f>
        <v/>
      </c>
      <c r="U35" s="2" t="str">
        <f>IF(MONTH(AA34+1)=1,"",AA34+1)</f>
        <v/>
      </c>
      <c r="V35" s="2" t="str">
        <f>IF(U35="","",U35+1)</f>
        <v/>
      </c>
      <c r="W35" s="2" t="str">
        <f t="shared" ref="W35:AA35" si="69">IF(V35="","",V35+1)</f>
        <v/>
      </c>
      <c r="X35" s="2" t="str">
        <f t="shared" si="69"/>
        <v/>
      </c>
      <c r="Y35" s="2" t="str">
        <f t="shared" si="69"/>
        <v/>
      </c>
      <c r="Z35" s="2" t="str">
        <f t="shared" si="69"/>
        <v/>
      </c>
      <c r="AA35" s="2" t="str">
        <f t="shared" si="69"/>
        <v/>
      </c>
      <c r="AC35" s="97" t="str">
        <f>IFERROR(IF(START!N23="x","",START!N23),"")</f>
        <v/>
      </c>
      <c r="AD35" s="98" t="str">
        <f>IF(START!O23=0,"",START!O23)</f>
        <v/>
      </c>
      <c r="AE35" s="89"/>
      <c r="AF35" s="130">
        <f>START!N44</f>
        <v>44145</v>
      </c>
      <c r="AG35" s="99" t="str">
        <f>START!O44</f>
        <v>Mortensaften</v>
      </c>
    </row>
  </sheetData>
  <mergeCells count="18">
    <mergeCell ref="A4:A35"/>
    <mergeCell ref="A1:A3"/>
    <mergeCell ref="T1:AA1"/>
    <mergeCell ref="B19:I19"/>
    <mergeCell ref="K28:R28"/>
    <mergeCell ref="B10:I10"/>
    <mergeCell ref="K19:R19"/>
    <mergeCell ref="T28:AA28"/>
    <mergeCell ref="B1:I1"/>
    <mergeCell ref="K10:R10"/>
    <mergeCell ref="T19:AA19"/>
    <mergeCell ref="K1:R1"/>
    <mergeCell ref="T10:AA10"/>
    <mergeCell ref="AC12:AD12"/>
    <mergeCell ref="B28:I28"/>
    <mergeCell ref="AF12:AG12"/>
    <mergeCell ref="AF25:AG25"/>
    <mergeCell ref="AC1:AG10"/>
  </mergeCells>
  <conditionalFormatting sqref="C3:I8">
    <cfRule type="expression" dxfId="130" priority="19">
      <formula>MONTH(C3)&lt;&gt;1</formula>
    </cfRule>
  </conditionalFormatting>
  <conditionalFormatting sqref="L3:R7">
    <cfRule type="expression" dxfId="129" priority="17">
      <formula>MONTH(L3)&lt;&gt;2</formula>
    </cfRule>
  </conditionalFormatting>
  <conditionalFormatting sqref="U3:AA8">
    <cfRule type="expression" dxfId="128" priority="16">
      <formula>MONTH(U3)&lt;&gt;3</formula>
    </cfRule>
  </conditionalFormatting>
  <conditionalFormatting sqref="C12:I17">
    <cfRule type="expression" dxfId="127" priority="15">
      <formula>MONTH(C12)&lt;&gt;4</formula>
    </cfRule>
  </conditionalFormatting>
  <conditionalFormatting sqref="L12:R17">
    <cfRule type="expression" dxfId="126" priority="14">
      <formula>MONTH(L12)&lt;&gt;5</formula>
    </cfRule>
  </conditionalFormatting>
  <conditionalFormatting sqref="C21:I26">
    <cfRule type="expression" dxfId="125" priority="11">
      <formula>MONTH(C21)&lt;&gt;7</formula>
    </cfRule>
  </conditionalFormatting>
  <conditionalFormatting sqref="L21:R26">
    <cfRule type="expression" dxfId="124" priority="8">
      <formula>MONTH(L21)&lt;&gt;8</formula>
    </cfRule>
  </conditionalFormatting>
  <conditionalFormatting sqref="U21:AA26">
    <cfRule type="expression" dxfId="123" priority="4">
      <formula>MONTH(U21)&lt;&gt;9</formula>
    </cfRule>
  </conditionalFormatting>
  <conditionalFormatting sqref="L30:R35">
    <cfRule type="expression" dxfId="122" priority="2">
      <formula>MONTH(L30)&lt;&gt;11</formula>
    </cfRule>
  </conditionalFormatting>
  <conditionalFormatting sqref="U30:AA35">
    <cfRule type="expression" dxfId="121" priority="1">
      <formula>MONTH(U30)&lt;&gt;12</formula>
    </cfRule>
  </conditionalFormatting>
  <conditionalFormatting sqref="U12:AA17">
    <cfRule type="expression" dxfId="120" priority="12">
      <formula>MONTH(U12)&lt;&gt;6</formula>
    </cfRule>
  </conditionalFormatting>
  <conditionalFormatting sqref="C30:I35">
    <cfRule type="expression" dxfId="119" priority="3">
      <formula>MONTH(C30)&lt;&gt;10</formula>
    </cfRule>
  </conditionalFormatting>
  <conditionalFormatting sqref="C3:AA35">
    <cfRule type="expression" dxfId="118" priority="76">
      <formula>VLOOKUP(C3,$AF$13:$AG$23,2,FALSE)&lt;&gt;""</formula>
    </cfRule>
    <cfRule type="expression" dxfId="117" priority="77">
      <formula>VLOOKUP(C3,$AC$13:$AD$35,2,FALSE)&lt;&gt;""</formula>
    </cfRule>
    <cfRule type="expression" dxfId="116" priority="78">
      <formula>VLOOKUP(C3,$AF$26:$AG$35,2,FALSE)&lt;&gt;""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X43"/>
  <sheetViews>
    <sheetView zoomScale="88" zoomScaleNormal="88" workbookViewId="0">
      <selection sqref="A1:I6"/>
    </sheetView>
  </sheetViews>
  <sheetFormatPr defaultColWidth="12.83203125" defaultRowHeight="15" x14ac:dyDescent="0.2"/>
  <cols>
    <col min="1" max="2" width="4.33203125" style="28" customWidth="1"/>
    <col min="3" max="3" width="28.83203125" style="42" customWidth="1"/>
    <col min="4" max="4" width="4.33203125" style="35" customWidth="1"/>
    <col min="5" max="6" width="4.33203125" style="28" customWidth="1"/>
    <col min="7" max="7" width="28.83203125" style="42" customWidth="1"/>
    <col min="8" max="8" width="4.33203125" style="35" customWidth="1"/>
    <col min="9" max="10" width="4.33203125" style="28" customWidth="1"/>
    <col min="11" max="11" width="28.83203125" style="42" customWidth="1"/>
    <col min="12" max="12" width="4.33203125" style="35" customWidth="1"/>
    <col min="13" max="14" width="4.33203125" style="28" customWidth="1"/>
    <col min="15" max="15" width="28.83203125" style="42" customWidth="1"/>
    <col min="16" max="16" width="4.33203125" style="35" customWidth="1"/>
    <col min="17" max="18" width="4.33203125" style="28" customWidth="1"/>
    <col min="19" max="19" width="28.83203125" style="42" customWidth="1"/>
    <col min="20" max="20" width="4.33203125" style="35" customWidth="1"/>
    <col min="21" max="22" width="4.33203125" style="28" customWidth="1"/>
    <col min="23" max="23" width="28.83203125" style="42" customWidth="1"/>
    <col min="24" max="24" width="4.33203125" style="35" customWidth="1"/>
    <col min="25" max="16384" width="12.83203125" style="35"/>
  </cols>
  <sheetData>
    <row r="1" spans="1:24" ht="30" customHeight="1" x14ac:dyDescent="0.2">
      <c r="A1" s="212" t="s">
        <v>87</v>
      </c>
      <c r="B1" s="212"/>
      <c r="C1" s="212"/>
      <c r="D1" s="212"/>
      <c r="E1" s="212"/>
      <c r="F1" s="212"/>
      <c r="G1" s="212"/>
      <c r="H1" s="212"/>
      <c r="I1" s="212"/>
      <c r="J1" s="210">
        <f>START!D4</f>
        <v>2020</v>
      </c>
      <c r="K1" s="210"/>
      <c r="L1" s="210"/>
      <c r="M1" s="210"/>
      <c r="N1" s="210"/>
      <c r="O1" s="211"/>
      <c r="P1" s="213" t="s">
        <v>114</v>
      </c>
      <c r="Q1" s="214"/>
      <c r="R1" s="214"/>
      <c r="S1" s="214"/>
      <c r="T1" s="214"/>
      <c r="U1" s="214"/>
      <c r="V1" s="214"/>
      <c r="W1" s="214"/>
      <c r="X1" s="214"/>
    </row>
    <row r="2" spans="1:24" ht="30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0"/>
      <c r="K2" s="210"/>
      <c r="L2" s="210"/>
      <c r="M2" s="210"/>
      <c r="N2" s="210"/>
      <c r="O2" s="211"/>
      <c r="P2" s="215"/>
      <c r="Q2" s="216"/>
      <c r="R2" s="216"/>
      <c r="S2" s="216"/>
      <c r="T2" s="216"/>
      <c r="U2" s="216"/>
      <c r="V2" s="216"/>
      <c r="W2" s="216"/>
      <c r="X2" s="216"/>
    </row>
    <row r="3" spans="1:24" ht="1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0"/>
      <c r="K3" s="210"/>
      <c r="L3" s="210"/>
      <c r="M3" s="210"/>
      <c r="N3" s="210"/>
      <c r="O3" s="211"/>
      <c r="P3" s="215"/>
      <c r="Q3" s="216"/>
      <c r="R3" s="216"/>
      <c r="S3" s="216"/>
      <c r="T3" s="216"/>
      <c r="U3" s="216"/>
      <c r="V3" s="216"/>
      <c r="W3" s="216"/>
      <c r="X3" s="216"/>
    </row>
    <row r="4" spans="1:24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0"/>
      <c r="K4" s="210"/>
      <c r="L4" s="210"/>
      <c r="M4" s="210"/>
      <c r="N4" s="210"/>
      <c r="O4" s="211"/>
      <c r="P4" s="215" t="s">
        <v>115</v>
      </c>
      <c r="Q4" s="216"/>
      <c r="R4" s="216"/>
      <c r="S4" s="216"/>
      <c r="T4" s="216"/>
      <c r="U4" s="216"/>
      <c r="V4" s="216"/>
      <c r="W4" s="216"/>
      <c r="X4" s="216"/>
    </row>
    <row r="5" spans="1:24" ht="30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0"/>
      <c r="K5" s="210"/>
      <c r="L5" s="210"/>
      <c r="M5" s="210"/>
      <c r="N5" s="210"/>
      <c r="O5" s="211"/>
      <c r="P5" s="215"/>
      <c r="Q5" s="216"/>
      <c r="R5" s="216"/>
      <c r="S5" s="216"/>
      <c r="T5" s="216"/>
      <c r="U5" s="216"/>
      <c r="V5" s="216"/>
      <c r="W5" s="216"/>
      <c r="X5" s="216"/>
    </row>
    <row r="6" spans="1:24" ht="30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0"/>
      <c r="K6" s="210"/>
      <c r="L6" s="210"/>
      <c r="M6" s="210"/>
      <c r="N6" s="210"/>
      <c r="O6" s="211"/>
      <c r="P6" s="217"/>
      <c r="Q6" s="218"/>
      <c r="R6" s="218"/>
      <c r="S6" s="218"/>
      <c r="T6" s="218"/>
      <c r="U6" s="218"/>
      <c r="V6" s="218"/>
      <c r="W6" s="218"/>
      <c r="X6" s="218"/>
    </row>
    <row r="7" spans="1:24" s="28" customFormat="1" ht="30" customHeight="1" x14ac:dyDescent="0.2">
      <c r="A7" s="188" t="s">
        <v>89</v>
      </c>
      <c r="B7" s="189"/>
      <c r="C7" s="189"/>
      <c r="D7" s="189"/>
      <c r="E7" s="188" t="s">
        <v>90</v>
      </c>
      <c r="F7" s="189"/>
      <c r="G7" s="189"/>
      <c r="H7" s="190"/>
      <c r="I7" s="189" t="s">
        <v>91</v>
      </c>
      <c r="J7" s="189"/>
      <c r="K7" s="189"/>
      <c r="L7" s="189"/>
      <c r="M7" s="188" t="s">
        <v>92</v>
      </c>
      <c r="N7" s="189"/>
      <c r="O7" s="189"/>
      <c r="P7" s="190"/>
      <c r="Q7" s="188" t="s">
        <v>93</v>
      </c>
      <c r="R7" s="189"/>
      <c r="S7" s="189"/>
      <c r="T7" s="189"/>
      <c r="U7" s="188" t="s">
        <v>94</v>
      </c>
      <c r="V7" s="189"/>
      <c r="W7" s="189"/>
      <c r="X7" s="190"/>
    </row>
    <row r="8" spans="1:24" x14ac:dyDescent="0.2">
      <c r="A8" s="51" t="str">
        <f>VLOOKUP(WEEKDAY(B8,11),START!$L$11:$M$17,2,FALSE)</f>
        <v>On</v>
      </c>
      <c r="B8" s="52">
        <f>DATE(START!D4,1,1)</f>
        <v>43831</v>
      </c>
      <c r="C8" s="49" t="str">
        <f>IFERROR(IFERROR(VLOOKUP(B8,START!$N$34:$P$44,3,FALSE),"")&amp;IFERROR(VLOOKUP(B8,START!$N$24:$P$34,3,FALSE),"")&amp;IFERROR(VLOOKUP(B8,START!$N$1:$P$23,3,FALSE),"")&amp;":"&amp;VLOOKUP(B8,START!$N$1:$P$44,2,FALSE),"")</f>
        <v>HM:Test A (2 år)</v>
      </c>
      <c r="D8" s="43">
        <f>WEEKNUM(B8,11)</f>
        <v>1</v>
      </c>
      <c r="E8" s="51" t="str">
        <f>VLOOKUP(WEEKDAY(F8,11),START!$L$11:$M$17,2,FALSE)</f>
        <v>Lø</v>
      </c>
      <c r="F8" s="52">
        <f>DATE(START!D4,2,1)</f>
        <v>43862</v>
      </c>
      <c r="G8" s="50" t="str">
        <f>IFERROR(IFERROR(VLOOKUP(F8,START!$N$34:$P$44,3,FALSE),"")&amp;IFERROR(VLOOKUP(F8,START!$N$24:$P$34,3,FALSE),"")&amp;IFERROR(VLOOKUP(F8,START!$N$1:$P$23,3,FALSE),"")&amp;":"&amp;VLOOKUP(F8,START!$N$1:$P$44,2,FALSE),"")</f>
        <v/>
      </c>
      <c r="H8" s="57">
        <f>WEEKNUM(F8,11)</f>
        <v>5</v>
      </c>
      <c r="I8" s="44" t="str">
        <f>VLOOKUP(WEEKDAY(J8,11),START!$L$11:$M$17,2,FALSE)</f>
        <v>Sø</v>
      </c>
      <c r="J8" s="52">
        <f>DATE(START!D4,3,1)</f>
        <v>43891</v>
      </c>
      <c r="K8" s="50" t="str">
        <f>IFERROR(IFERROR(VLOOKUP(J8,START!$N$34:$P$44,3,FALSE),"")&amp;IFERROR(VLOOKUP(J8,START!$N$24:$P$34,3,FALSE),"")&amp;IFERROR(VLOOKUP(J8,START!$N$1:$P$23,3,FALSE),"")&amp;":"&amp;VLOOKUP(J8,START!$N$1:$P$44,2,FALSE),"")</f>
        <v/>
      </c>
      <c r="L8" s="43">
        <f>WEEKNUM(J8,11)</f>
        <v>9</v>
      </c>
      <c r="M8" s="51" t="str">
        <f>VLOOKUP(WEEKDAY(N8,11),START!$L$11:$M$17,2,FALSE)</f>
        <v>On</v>
      </c>
      <c r="N8" s="52">
        <f>DATE(START!D4,4,1)</f>
        <v>43922</v>
      </c>
      <c r="O8" s="50" t="str">
        <f>IFERROR(IFERROR(VLOOKUP(N8,START!$N$34:$P$44,3,FALSE),"")&amp;IFERROR(VLOOKUP(N8,START!$N$24:$P$34,3,FALSE),"")&amp;IFERROR(VLOOKUP(N8,START!$N$1:$P$23,3,FALSE),"")&amp;":"&amp;VLOOKUP(N8,START!$N$1:$P$44,2,FALSE),"")</f>
        <v/>
      </c>
      <c r="P8" s="57">
        <f>WEEKNUM(N8,11)</f>
        <v>14</v>
      </c>
      <c r="Q8" s="51" t="str">
        <f>VLOOKUP(WEEKDAY(R8,11),START!$L$11:$M$17,2,FALSE)</f>
        <v>Fr</v>
      </c>
      <c r="R8" s="52">
        <f>DATE(START!D4,5,1)</f>
        <v>43952</v>
      </c>
      <c r="S8" s="50" t="str">
        <f>IFERROR(IFERROR(VLOOKUP(R8,START!$N$34:$P$44,3,FALSE),"")&amp;IFERROR(VLOOKUP(R8,START!$N$24:$P$34,3,FALSE),"")&amp;IFERROR(VLOOKUP(R8,START!$N$1:$P$23,3,FALSE),"")&amp;":"&amp;VLOOKUP(R8,START!$N$1:$P$44,2,FALSE),"")</f>
        <v/>
      </c>
      <c r="T8" s="43">
        <f>WEEKNUM(R8,11)</f>
        <v>18</v>
      </c>
      <c r="U8" s="51" t="str">
        <f>VLOOKUP(WEEKDAY(V8,11),START!$L$11:$M$17,2,FALSE)</f>
        <v>Ma</v>
      </c>
      <c r="V8" s="52">
        <f>DATE(START!D4,6,1)</f>
        <v>43983</v>
      </c>
      <c r="W8" s="50" t="str">
        <f>IFERROR(IFERROR(VLOOKUP(V8,START!$N$34:$P$44,3,FALSE),"")&amp;IFERROR(VLOOKUP(V8,START!$N$24:$P$34,3,FALSE),"")&amp;IFERROR(VLOOKUP(V8,START!$N$1:$P$23,3,FALSE),"")&amp;":"&amp;VLOOKUP(V8,START!$N$1:$P$44,2,FALSE),"")</f>
        <v>H:2. pinsedag</v>
      </c>
      <c r="X8" s="57">
        <f>WEEKNUM(V8,11)</f>
        <v>23</v>
      </c>
    </row>
    <row r="9" spans="1:24" x14ac:dyDescent="0.2">
      <c r="A9" s="51" t="str">
        <f>VLOOKUP(WEEKDAY(B9,11),START!$L$11:$M$17,2,FALSE)</f>
        <v>To</v>
      </c>
      <c r="B9" s="52">
        <f>B8+1</f>
        <v>43832</v>
      </c>
      <c r="C9" s="49" t="str">
        <f>IFERROR(IFERROR(VLOOKUP(B9,START!$N$34:$P$44,3,FALSE),"")&amp;IFERROR(VLOOKUP(B9,START!$N$24:$P$34,3,FALSE),"")&amp;IFERROR(VLOOKUP(B9,START!$N$1:$P$23,3,FALSE),"")&amp;":"&amp;VLOOKUP(B9,START!$N$1:$P$44,2,FALSE),"")</f>
        <v/>
      </c>
      <c r="D9" s="43" t="str">
        <f>IF(A9="Ma",WEEKNUM(B9,11),"")</f>
        <v/>
      </c>
      <c r="E9" s="51" t="str">
        <f>VLOOKUP(WEEKDAY(F9,11),START!$L$11:$M$17,2,FALSE)</f>
        <v>Sø</v>
      </c>
      <c r="F9" s="52">
        <f>F8+1</f>
        <v>43863</v>
      </c>
      <c r="G9" s="50" t="str">
        <f>IFERROR(IFERROR(VLOOKUP(F9,START!$N$34:$P$44,3,FALSE),"")&amp;IFERROR(VLOOKUP(F9,START!$N$24:$P$34,3,FALSE),"")&amp;IFERROR(VLOOKUP(F9,START!$N$1:$P$23,3,FALSE),"")&amp;":"&amp;VLOOKUP(F9,START!$N$1:$P$44,2,FALSE),"")</f>
        <v/>
      </c>
      <c r="H9" s="57" t="str">
        <f>IF(E9="Ma",WEEKNUM(F9,11),"")</f>
        <v/>
      </c>
      <c r="I9" s="44" t="str">
        <f>VLOOKUP(WEEKDAY(J9,11),START!$L$11:$M$17,2,FALSE)</f>
        <v>Ma</v>
      </c>
      <c r="J9" s="52">
        <f>J8+1</f>
        <v>43892</v>
      </c>
      <c r="K9" s="50" t="str">
        <f>IFERROR(IFERROR(VLOOKUP(J9,START!$N$34:$P$44,3,FALSE),"")&amp;IFERROR(VLOOKUP(J9,START!$N$24:$P$34,3,FALSE),"")&amp;IFERROR(VLOOKUP(J9,START!$N$1:$P$23,3,FALSE),"")&amp;":"&amp;VLOOKUP(J9,START!$N$1:$P$44,2,FALSE),"")</f>
        <v/>
      </c>
      <c r="L9" s="43">
        <f>IF(I9="Ma",WEEKNUM(J9,11),"")</f>
        <v>10</v>
      </c>
      <c r="M9" s="51" t="str">
        <f>VLOOKUP(WEEKDAY(N9,11),START!$L$11:$M$17,2,FALSE)</f>
        <v>To</v>
      </c>
      <c r="N9" s="52">
        <f>N8+1</f>
        <v>43923</v>
      </c>
      <c r="O9" s="50" t="str">
        <f>IFERROR(IFERROR(VLOOKUP(N9,START!$N$34:$P$44,3,FALSE),"")&amp;IFERROR(VLOOKUP(N9,START!$N$24:$P$34,3,FALSE),"")&amp;IFERROR(VLOOKUP(N9,START!$N$1:$P$23,3,FALSE),"")&amp;":"&amp;VLOOKUP(N9,START!$N$1:$P$44,2,FALSE),"")</f>
        <v/>
      </c>
      <c r="P9" s="57" t="str">
        <f>IF(M9="Ma",WEEKNUM(N9,11),"")</f>
        <v/>
      </c>
      <c r="Q9" s="51" t="str">
        <f>VLOOKUP(WEEKDAY(R9,11),START!$L$11:$M$17,2,FALSE)</f>
        <v>Lø</v>
      </c>
      <c r="R9" s="52">
        <f>R8+1</f>
        <v>43953</v>
      </c>
      <c r="S9" s="50" t="str">
        <f>IFERROR(IFERROR(VLOOKUP(R9,START!$N$34:$P$44,3,FALSE),"")&amp;IFERROR(VLOOKUP(R9,START!$N$24:$P$34,3,FALSE),"")&amp;IFERROR(VLOOKUP(R9,START!$N$1:$P$23,3,FALSE),"")&amp;":"&amp;VLOOKUP(R9,START!$N$1:$P$44,2,FALSE),"")</f>
        <v/>
      </c>
      <c r="T9" s="43" t="str">
        <f>IF(Q9="Ma",WEEKNUM(R9,11),"")</f>
        <v/>
      </c>
      <c r="U9" s="51" t="str">
        <f>VLOOKUP(WEEKDAY(V9,11),START!$L$11:$M$17,2,FALSE)</f>
        <v>Ti</v>
      </c>
      <c r="V9" s="52">
        <f>V8+1</f>
        <v>43984</v>
      </c>
      <c r="W9" s="50" t="str">
        <f>IFERROR(IFERROR(VLOOKUP(V9,START!$N$34:$P$44,3,FALSE),"")&amp;IFERROR(VLOOKUP(V9,START!$N$24:$P$34,3,FALSE),"")&amp;IFERROR(VLOOKUP(V9,START!$N$1:$P$23,3,FALSE),"")&amp;":"&amp;VLOOKUP(V9,START!$N$1:$P$44,2,FALSE),"")</f>
        <v/>
      </c>
      <c r="X9" s="57" t="str">
        <f>IF(U9="Ma",WEEKNUM(V9,11),"")</f>
        <v/>
      </c>
    </row>
    <row r="10" spans="1:24" x14ac:dyDescent="0.2">
      <c r="A10" s="51" t="str">
        <f>VLOOKUP(WEEKDAY(B10,11),START!$L$11:$M$17,2,FALSE)</f>
        <v>Fr</v>
      </c>
      <c r="B10" s="52">
        <f t="shared" ref="B10:B38" si="0">B9+1</f>
        <v>43833</v>
      </c>
      <c r="C10" s="49" t="str">
        <f>IFERROR(IFERROR(VLOOKUP(B10,START!$N$34:$P$44,3,FALSE),"")&amp;IFERROR(VLOOKUP(B10,START!$N$24:$P$34,3,FALSE),"")&amp;IFERROR(VLOOKUP(B10,START!$N$1:$P$23,3,FALSE),"")&amp;":"&amp;VLOOKUP(B10,START!$N$1:$P$44,2,FALSE),"")</f>
        <v/>
      </c>
      <c r="D10" s="43" t="str">
        <f t="shared" ref="D10:D38" si="1">IF(A10="Ma",WEEKNUM(B10,11),"")</f>
        <v/>
      </c>
      <c r="E10" s="51" t="str">
        <f>VLOOKUP(WEEKDAY(F10,11),START!$L$11:$M$17,2,FALSE)</f>
        <v>Ma</v>
      </c>
      <c r="F10" s="52">
        <f t="shared" ref="F10:F35" si="2">F9+1</f>
        <v>43864</v>
      </c>
      <c r="G10" s="50" t="str">
        <f>IFERROR(IFERROR(VLOOKUP(F10,START!$N$34:$P$44,3,FALSE),"")&amp;IFERROR(VLOOKUP(F10,START!$N$24:$P$34,3,FALSE),"")&amp;IFERROR(VLOOKUP(F10,START!$N$1:$P$23,3,FALSE),"")&amp;":"&amp;VLOOKUP(F10,START!$N$1:$P$44,2,FALSE),"")</f>
        <v/>
      </c>
      <c r="H10" s="57">
        <f t="shared" ref="H10:H35" si="3">IF(E10="Ma",WEEKNUM(F10,11),"")</f>
        <v>6</v>
      </c>
      <c r="I10" s="44" t="str">
        <f>VLOOKUP(WEEKDAY(J10,11),START!$L$11:$M$17,2,FALSE)</f>
        <v>Ti</v>
      </c>
      <c r="J10" s="52">
        <f t="shared" ref="J10:J38" si="4">J9+1</f>
        <v>43893</v>
      </c>
      <c r="K10" s="50" t="str">
        <f>IFERROR(IFERROR(VLOOKUP(J10,START!$N$34:$P$44,3,FALSE),"")&amp;IFERROR(VLOOKUP(J10,START!$N$24:$P$34,3,FALSE),"")&amp;IFERROR(VLOOKUP(J10,START!$N$1:$P$23,3,FALSE),"")&amp;":"&amp;VLOOKUP(J10,START!$N$1:$P$44,2,FALSE),"")</f>
        <v/>
      </c>
      <c r="L10" s="43" t="str">
        <f t="shared" ref="L10:L38" si="5">IF(I10="Ma",WEEKNUM(J10,11),"")</f>
        <v/>
      </c>
      <c r="M10" s="51" t="str">
        <f>VLOOKUP(WEEKDAY(N10,11),START!$L$11:$M$17,2,FALSE)</f>
        <v>Fr</v>
      </c>
      <c r="N10" s="52">
        <f t="shared" ref="N10:N37" si="6">N9+1</f>
        <v>43924</v>
      </c>
      <c r="O10" s="50" t="str">
        <f>IFERROR(IFERROR(VLOOKUP(N10,START!$N$34:$P$44,3,FALSE),"")&amp;IFERROR(VLOOKUP(N10,START!$N$24:$P$34,3,FALSE),"")&amp;IFERROR(VLOOKUP(N10,START!$N$1:$P$23,3,FALSE),"")&amp;":"&amp;VLOOKUP(N10,START!$N$1:$P$44,2,FALSE),"")</f>
        <v/>
      </c>
      <c r="P10" s="57" t="str">
        <f t="shared" ref="P10:P37" si="7">IF(M10="Ma",WEEKNUM(N10,11),"")</f>
        <v/>
      </c>
      <c r="Q10" s="51" t="str">
        <f>VLOOKUP(WEEKDAY(R10,11),START!$L$11:$M$17,2,FALSE)</f>
        <v>Sø</v>
      </c>
      <c r="R10" s="52">
        <f t="shared" ref="R10:R38" si="8">R9+1</f>
        <v>43954</v>
      </c>
      <c r="S10" s="50" t="str">
        <f>IFERROR(IFERROR(VLOOKUP(R10,START!$N$34:$P$44,3,FALSE),"")&amp;IFERROR(VLOOKUP(R10,START!$N$24:$P$34,3,FALSE),"")&amp;IFERROR(VLOOKUP(R10,START!$N$1:$P$23,3,FALSE),"")&amp;":"&amp;VLOOKUP(R10,START!$N$1:$P$44,2,FALSE),"")</f>
        <v/>
      </c>
      <c r="T10" s="43" t="str">
        <f t="shared" ref="T10:T38" si="9">IF(Q10="Ma",WEEKNUM(R10,11),"")</f>
        <v/>
      </c>
      <c r="U10" s="51" t="str">
        <f>VLOOKUP(WEEKDAY(V10,11),START!$L$11:$M$17,2,FALSE)</f>
        <v>On</v>
      </c>
      <c r="V10" s="52">
        <f t="shared" ref="V10:V37" si="10">V9+1</f>
        <v>43985</v>
      </c>
      <c r="W10" s="50" t="str">
        <f>IFERROR(IFERROR(VLOOKUP(V10,START!$N$34:$P$44,3,FALSE),"")&amp;IFERROR(VLOOKUP(V10,START!$N$24:$P$34,3,FALSE),"")&amp;IFERROR(VLOOKUP(V10,START!$N$1:$P$23,3,FALSE),"")&amp;":"&amp;VLOOKUP(V10,START!$N$1:$P$44,2,FALSE),"")</f>
        <v/>
      </c>
      <c r="X10" s="57" t="str">
        <f t="shared" ref="X10:X37" si="11">IF(U10="Ma",WEEKNUM(V10,11),"")</f>
        <v/>
      </c>
    </row>
    <row r="11" spans="1:24" x14ac:dyDescent="0.2">
      <c r="A11" s="51" t="str">
        <f>VLOOKUP(WEEKDAY(B11,11),START!$L$11:$M$17,2,FALSE)</f>
        <v>Lø</v>
      </c>
      <c r="B11" s="52">
        <f t="shared" si="0"/>
        <v>43834</v>
      </c>
      <c r="C11" s="49" t="str">
        <f>IFERROR(IFERROR(VLOOKUP(B11,START!$N$34:$P$44,3,FALSE),"")&amp;IFERROR(VLOOKUP(B11,START!$N$24:$P$34,3,FALSE),"")&amp;IFERROR(VLOOKUP(B11,START!$N$1:$P$23,3,FALSE),"")&amp;":"&amp;VLOOKUP(B11,START!$N$1:$P$44,2,FALSE),"")</f>
        <v/>
      </c>
      <c r="D11" s="43" t="str">
        <f t="shared" si="1"/>
        <v/>
      </c>
      <c r="E11" s="51" t="str">
        <f>VLOOKUP(WEEKDAY(F11,11),START!$L$11:$M$17,2,FALSE)</f>
        <v>Ti</v>
      </c>
      <c r="F11" s="52">
        <f t="shared" si="2"/>
        <v>43865</v>
      </c>
      <c r="G11" s="50" t="str">
        <f>IFERROR(IFERROR(VLOOKUP(F11,START!$N$34:$P$44,3,FALSE),"")&amp;IFERROR(VLOOKUP(F11,START!$N$24:$P$34,3,FALSE),"")&amp;IFERROR(VLOOKUP(F11,START!$N$1:$P$23,3,FALSE),"")&amp;":"&amp;VLOOKUP(F11,START!$N$1:$P$44,2,FALSE),"")</f>
        <v/>
      </c>
      <c r="H11" s="57" t="str">
        <f t="shared" si="3"/>
        <v/>
      </c>
      <c r="I11" s="44" t="str">
        <f>VLOOKUP(WEEKDAY(J11,11),START!$L$11:$M$17,2,FALSE)</f>
        <v>On</v>
      </c>
      <c r="J11" s="52">
        <f t="shared" si="4"/>
        <v>43894</v>
      </c>
      <c r="K11" s="50" t="str">
        <f>IFERROR(IFERROR(VLOOKUP(J11,START!$N$34:$P$44,3,FALSE),"")&amp;IFERROR(VLOOKUP(J11,START!$N$24:$P$34,3,FALSE),"")&amp;IFERROR(VLOOKUP(J11,START!$N$1:$P$23,3,FALSE),"")&amp;":"&amp;VLOOKUP(J11,START!$N$1:$P$44,2,FALSE),"")</f>
        <v/>
      </c>
      <c r="L11" s="43" t="str">
        <f t="shared" si="5"/>
        <v/>
      </c>
      <c r="M11" s="51" t="str">
        <f>VLOOKUP(WEEKDAY(N11,11),START!$L$11:$M$17,2,FALSE)</f>
        <v>Lø</v>
      </c>
      <c r="N11" s="52">
        <f t="shared" si="6"/>
        <v>43925</v>
      </c>
      <c r="O11" s="50" t="str">
        <f>IFERROR(IFERROR(VLOOKUP(N11,START!$N$34:$P$44,3,FALSE),"")&amp;IFERROR(VLOOKUP(N11,START!$N$24:$P$34,3,FALSE),"")&amp;IFERROR(VLOOKUP(N11,START!$N$1:$P$23,3,FALSE),"")&amp;":"&amp;VLOOKUP(N11,START!$N$1:$P$44,2,FALSE),"")</f>
        <v/>
      </c>
      <c r="P11" s="57" t="str">
        <f t="shared" si="7"/>
        <v/>
      </c>
      <c r="Q11" s="51" t="str">
        <f>VLOOKUP(WEEKDAY(R11,11),START!$L$11:$M$17,2,FALSE)</f>
        <v>Ma</v>
      </c>
      <c r="R11" s="52">
        <f t="shared" si="8"/>
        <v>43955</v>
      </c>
      <c r="S11" s="50" t="str">
        <f>IFERROR(IFERROR(VLOOKUP(R11,START!$N$34:$P$44,3,FALSE),"")&amp;IFERROR(VLOOKUP(R11,START!$N$24:$P$34,3,FALSE),"")&amp;IFERROR(VLOOKUP(R11,START!$N$1:$P$23,3,FALSE),"")&amp;":"&amp;VLOOKUP(R11,START!$N$1:$P$44,2,FALSE),"")</f>
        <v/>
      </c>
      <c r="T11" s="43">
        <f t="shared" si="9"/>
        <v>19</v>
      </c>
      <c r="U11" s="51" t="str">
        <f>VLOOKUP(WEEKDAY(V11,11),START!$L$11:$M$17,2,FALSE)</f>
        <v>To</v>
      </c>
      <c r="V11" s="52">
        <f t="shared" si="10"/>
        <v>43986</v>
      </c>
      <c r="W11" s="50" t="str">
        <f>IFERROR(IFERROR(VLOOKUP(V11,START!$N$34:$P$44,3,FALSE),"")&amp;IFERROR(VLOOKUP(V11,START!$N$24:$P$34,3,FALSE),"")&amp;IFERROR(VLOOKUP(V11,START!$N$1:$P$23,3,FALSE),"")&amp;":"&amp;VLOOKUP(V11,START!$N$1:$P$44,2,FALSE),"")</f>
        <v/>
      </c>
      <c r="X11" s="57" t="str">
        <f t="shared" si="11"/>
        <v/>
      </c>
    </row>
    <row r="12" spans="1:24" x14ac:dyDescent="0.2">
      <c r="A12" s="51" t="str">
        <f>VLOOKUP(WEEKDAY(B12,11),START!$L$11:$M$17,2,FALSE)</f>
        <v>Sø</v>
      </c>
      <c r="B12" s="52">
        <f t="shared" si="0"/>
        <v>43835</v>
      </c>
      <c r="C12" s="49" t="str">
        <f>IFERROR(IFERROR(VLOOKUP(B12,START!$N$34:$P$44,3,FALSE),"")&amp;IFERROR(VLOOKUP(B12,START!$N$24:$P$34,3,FALSE),"")&amp;IFERROR(VLOOKUP(B12,START!$N$1:$P$23,3,FALSE),"")&amp;":"&amp;VLOOKUP(B12,START!$N$1:$P$44,2,FALSE),"")</f>
        <v/>
      </c>
      <c r="D12" s="43" t="str">
        <f t="shared" si="1"/>
        <v/>
      </c>
      <c r="E12" s="51" t="str">
        <f>VLOOKUP(WEEKDAY(F12,11),START!$L$11:$M$17,2,FALSE)</f>
        <v>On</v>
      </c>
      <c r="F12" s="52">
        <f t="shared" si="2"/>
        <v>43866</v>
      </c>
      <c r="G12" s="50" t="str">
        <f>IFERROR(IFERROR(VLOOKUP(F12,START!$N$34:$P$44,3,FALSE),"")&amp;IFERROR(VLOOKUP(F12,START!$N$24:$P$34,3,FALSE),"")&amp;IFERROR(VLOOKUP(F12,START!$N$1:$P$23,3,FALSE),"")&amp;":"&amp;VLOOKUP(F12,START!$N$1:$P$44,2,FALSE),"")</f>
        <v/>
      </c>
      <c r="H12" s="57" t="str">
        <f t="shared" si="3"/>
        <v/>
      </c>
      <c r="I12" s="44" t="str">
        <f>VLOOKUP(WEEKDAY(J12,11),START!$L$11:$M$17,2,FALSE)</f>
        <v>To</v>
      </c>
      <c r="J12" s="52">
        <f t="shared" si="4"/>
        <v>43895</v>
      </c>
      <c r="K12" s="50" t="str">
        <f>IFERROR(IFERROR(VLOOKUP(J12,START!$N$34:$P$44,3,FALSE),"")&amp;IFERROR(VLOOKUP(J12,START!$N$24:$P$34,3,FALSE),"")&amp;IFERROR(VLOOKUP(J12,START!$N$1:$P$23,3,FALSE),"")&amp;":"&amp;VLOOKUP(J12,START!$N$1:$P$44,2,FALSE),"")</f>
        <v/>
      </c>
      <c r="L12" s="43" t="str">
        <f t="shared" si="5"/>
        <v/>
      </c>
      <c r="M12" s="51" t="str">
        <f>VLOOKUP(WEEKDAY(N12,11),START!$L$11:$M$17,2,FALSE)</f>
        <v>Sø</v>
      </c>
      <c r="N12" s="52">
        <f t="shared" si="6"/>
        <v>43926</v>
      </c>
      <c r="O12" s="50" t="str">
        <f>IFERROR(IFERROR(VLOOKUP(N12,START!$N$34:$P$44,3,FALSE),"")&amp;IFERROR(VLOOKUP(N12,START!$N$24:$P$34,3,FALSE),"")&amp;IFERROR(VLOOKUP(N12,START!$N$1:$P$23,3,FALSE),"")&amp;":"&amp;VLOOKUP(N12,START!$N$1:$P$44,2,FALSE),"")</f>
        <v/>
      </c>
      <c r="P12" s="57" t="str">
        <f t="shared" si="7"/>
        <v/>
      </c>
      <c r="Q12" s="51" t="str">
        <f>VLOOKUP(WEEKDAY(R12,11),START!$L$11:$M$17,2,FALSE)</f>
        <v>Ti</v>
      </c>
      <c r="R12" s="52">
        <f t="shared" si="8"/>
        <v>43956</v>
      </c>
      <c r="S12" s="50" t="str">
        <f>IFERROR(IFERROR(VLOOKUP(R12,START!$N$34:$P$44,3,FALSE),"")&amp;IFERROR(VLOOKUP(R12,START!$N$24:$P$34,3,FALSE),"")&amp;IFERROR(VLOOKUP(R12,START!$N$1:$P$23,3,FALSE),"")&amp;":"&amp;VLOOKUP(R12,START!$N$1:$P$44,2,FALSE),"")</f>
        <v>A:Danmarks befrielse</v>
      </c>
      <c r="T12" s="43" t="str">
        <f t="shared" si="9"/>
        <v/>
      </c>
      <c r="U12" s="51" t="str">
        <f>VLOOKUP(WEEKDAY(V12,11),START!$L$11:$M$17,2,FALSE)</f>
        <v>Fr</v>
      </c>
      <c r="V12" s="52">
        <f t="shared" si="10"/>
        <v>43987</v>
      </c>
      <c r="W12" s="50" t="str">
        <f>IFERROR(IFERROR(VLOOKUP(V12,START!$N$34:$P$44,3,FALSE),"")&amp;IFERROR(VLOOKUP(V12,START!$N$24:$P$34,3,FALSE),"")&amp;IFERROR(VLOOKUP(V12,START!$N$1:$P$23,3,FALSE),"")&amp;":"&amp;VLOOKUP(V12,START!$N$1:$P$44,2,FALSE),"")</f>
        <v>A:Gr.l.dag/Fars dag</v>
      </c>
      <c r="X12" s="57" t="str">
        <f t="shared" si="11"/>
        <v/>
      </c>
    </row>
    <row r="13" spans="1:24" x14ac:dyDescent="0.2">
      <c r="A13" s="51" t="str">
        <f>VLOOKUP(WEEKDAY(B13,11),START!$L$11:$M$17,2,FALSE)</f>
        <v>Ma</v>
      </c>
      <c r="B13" s="52">
        <f t="shared" si="0"/>
        <v>43836</v>
      </c>
      <c r="C13" s="49" t="str">
        <f>IFERROR(IFERROR(VLOOKUP(B13,START!$N$34:$P$44,3,FALSE),"")&amp;IFERROR(VLOOKUP(B13,START!$N$24:$P$34,3,FALSE),"")&amp;IFERROR(VLOOKUP(B13,START!$N$1:$P$23,3,FALSE),"")&amp;":"&amp;VLOOKUP(B13,START!$N$1:$P$44,2,FALSE),"")</f>
        <v/>
      </c>
      <c r="D13" s="43">
        <f t="shared" si="1"/>
        <v>2</v>
      </c>
      <c r="E13" s="51" t="str">
        <f>VLOOKUP(WEEKDAY(F13,11),START!$L$11:$M$17,2,FALSE)</f>
        <v>To</v>
      </c>
      <c r="F13" s="52">
        <f t="shared" si="2"/>
        <v>43867</v>
      </c>
      <c r="G13" s="50" t="str">
        <f>IFERROR(IFERROR(VLOOKUP(F13,START!$N$34:$P$44,3,FALSE),"")&amp;IFERROR(VLOOKUP(F13,START!$N$24:$P$34,3,FALSE),"")&amp;IFERROR(VLOOKUP(F13,START!$N$1:$P$23,3,FALSE),"")&amp;":"&amp;VLOOKUP(F13,START!$N$1:$P$44,2,FALSE),"")</f>
        <v>M:Test C (22 år)</v>
      </c>
      <c r="H13" s="57" t="str">
        <f t="shared" si="3"/>
        <v/>
      </c>
      <c r="I13" s="44" t="str">
        <f>VLOOKUP(WEEKDAY(J13,11),START!$L$11:$M$17,2,FALSE)</f>
        <v>Fr</v>
      </c>
      <c r="J13" s="52">
        <f t="shared" si="4"/>
        <v>43896</v>
      </c>
      <c r="K13" s="50" t="str">
        <f>IFERROR(IFERROR(VLOOKUP(J13,START!$N$34:$P$44,3,FALSE),"")&amp;IFERROR(VLOOKUP(J13,START!$N$24:$P$34,3,FALSE),"")&amp;IFERROR(VLOOKUP(J13,START!$N$1:$P$23,3,FALSE),"")&amp;":"&amp;VLOOKUP(J13,START!$N$1:$P$44,2,FALSE),"")</f>
        <v/>
      </c>
      <c r="L13" s="43" t="str">
        <f t="shared" si="5"/>
        <v/>
      </c>
      <c r="M13" s="51" t="str">
        <f>VLOOKUP(WEEKDAY(N13,11),START!$L$11:$M$17,2,FALSE)</f>
        <v>Ma</v>
      </c>
      <c r="N13" s="52">
        <f t="shared" si="6"/>
        <v>43927</v>
      </c>
      <c r="O13" s="50" t="str">
        <f>IFERROR(IFERROR(VLOOKUP(N13,START!$N$34:$P$44,3,FALSE),"")&amp;IFERROR(VLOOKUP(N13,START!$N$24:$P$34,3,FALSE),"")&amp;IFERROR(VLOOKUP(N13,START!$N$1:$P$23,3,FALSE),"")&amp;":"&amp;VLOOKUP(N13,START!$N$1:$P$44,2,FALSE),"")</f>
        <v/>
      </c>
      <c r="P13" s="57">
        <f t="shared" si="7"/>
        <v>15</v>
      </c>
      <c r="Q13" s="51" t="str">
        <f>VLOOKUP(WEEKDAY(R13,11),START!$L$11:$M$17,2,FALSE)</f>
        <v>On</v>
      </c>
      <c r="R13" s="52">
        <f t="shared" si="8"/>
        <v>43957</v>
      </c>
      <c r="S13" s="50" t="str">
        <f>IFERROR(IFERROR(VLOOKUP(R13,START!$N$34:$P$44,3,FALSE),"")&amp;IFERROR(VLOOKUP(R13,START!$N$24:$P$34,3,FALSE),"")&amp;IFERROR(VLOOKUP(R13,START!$N$1:$P$23,3,FALSE),"")&amp;":"&amp;VLOOKUP(R13,START!$N$1:$P$44,2,FALSE),"")</f>
        <v/>
      </c>
      <c r="T13" s="43" t="str">
        <f t="shared" si="9"/>
        <v/>
      </c>
      <c r="U13" s="51" t="str">
        <f>VLOOKUP(WEEKDAY(V13,11),START!$L$11:$M$17,2,FALSE)</f>
        <v>Lø</v>
      </c>
      <c r="V13" s="52">
        <f t="shared" si="10"/>
        <v>43988</v>
      </c>
      <c r="W13" s="50" t="str">
        <f>IFERROR(IFERROR(VLOOKUP(V13,START!$N$34:$P$44,3,FALSE),"")&amp;IFERROR(VLOOKUP(V13,START!$N$24:$P$34,3,FALSE),"")&amp;IFERROR(VLOOKUP(V13,START!$N$1:$P$23,3,FALSE),"")&amp;":"&amp;VLOOKUP(V13,START!$N$1:$P$44,2,FALSE),"")</f>
        <v/>
      </c>
      <c r="X13" s="57" t="str">
        <f t="shared" si="11"/>
        <v/>
      </c>
    </row>
    <row r="14" spans="1:24" x14ac:dyDescent="0.2">
      <c r="A14" s="51" t="str">
        <f>VLOOKUP(WEEKDAY(B14,11),START!$L$11:$M$17,2,FALSE)</f>
        <v>Ti</v>
      </c>
      <c r="B14" s="52">
        <f t="shared" si="0"/>
        <v>43837</v>
      </c>
      <c r="C14" s="49" t="str">
        <f>IFERROR(IFERROR(VLOOKUP(B14,START!$N$34:$P$44,3,FALSE),"")&amp;IFERROR(VLOOKUP(B14,START!$N$24:$P$34,3,FALSE),"")&amp;IFERROR(VLOOKUP(B14,START!$N$1:$P$23,3,FALSE),"")&amp;":"&amp;VLOOKUP(B14,START!$N$1:$P$44,2,FALSE),"")</f>
        <v/>
      </c>
      <c r="D14" s="43" t="str">
        <f t="shared" si="1"/>
        <v/>
      </c>
      <c r="E14" s="51" t="str">
        <f>VLOOKUP(WEEKDAY(F14,11),START!$L$11:$M$17,2,FALSE)</f>
        <v>Fr</v>
      </c>
      <c r="F14" s="52">
        <f t="shared" si="2"/>
        <v>43868</v>
      </c>
      <c r="G14" s="50" t="str">
        <f>IFERROR(IFERROR(VLOOKUP(F14,START!$N$34:$P$44,3,FALSE),"")&amp;IFERROR(VLOOKUP(F14,START!$N$24:$P$34,3,FALSE),"")&amp;IFERROR(VLOOKUP(F14,START!$N$1:$P$23,3,FALSE),"")&amp;":"&amp;VLOOKUP(F14,START!$N$1:$P$44,2,FALSE),"")</f>
        <v/>
      </c>
      <c r="H14" s="57" t="str">
        <f t="shared" si="3"/>
        <v/>
      </c>
      <c r="I14" s="44" t="str">
        <f>VLOOKUP(WEEKDAY(J14,11),START!$L$11:$M$17,2,FALSE)</f>
        <v>Lø</v>
      </c>
      <c r="J14" s="52">
        <f t="shared" si="4"/>
        <v>43897</v>
      </c>
      <c r="K14" s="50" t="str">
        <f>IFERROR(IFERROR(VLOOKUP(J14,START!$N$34:$P$44,3,FALSE),"")&amp;IFERROR(VLOOKUP(J14,START!$N$24:$P$34,3,FALSE),"")&amp;IFERROR(VLOOKUP(J14,START!$N$1:$P$23,3,FALSE),"")&amp;":"&amp;VLOOKUP(J14,START!$N$1:$P$44,2,FALSE),"")</f>
        <v/>
      </c>
      <c r="L14" s="43" t="str">
        <f t="shared" si="5"/>
        <v/>
      </c>
      <c r="M14" s="51" t="str">
        <f>VLOOKUP(WEEKDAY(N14,11),START!$L$11:$M$17,2,FALSE)</f>
        <v>Ti</v>
      </c>
      <c r="N14" s="52">
        <f t="shared" si="6"/>
        <v>43928</v>
      </c>
      <c r="O14" s="50" t="str">
        <f>IFERROR(IFERROR(VLOOKUP(N14,START!$N$34:$P$44,3,FALSE),"")&amp;IFERROR(VLOOKUP(N14,START!$N$24:$P$34,3,FALSE),"")&amp;IFERROR(VLOOKUP(N14,START!$N$1:$P$23,3,FALSE),"")&amp;":"&amp;VLOOKUP(N14,START!$N$1:$P$44,2,FALSE),"")</f>
        <v/>
      </c>
      <c r="P14" s="57" t="str">
        <f t="shared" si="7"/>
        <v/>
      </c>
      <c r="Q14" s="51" t="str">
        <f>VLOOKUP(WEEKDAY(R14,11),START!$L$11:$M$17,2,FALSE)</f>
        <v>To</v>
      </c>
      <c r="R14" s="52">
        <f t="shared" si="8"/>
        <v>43958</v>
      </c>
      <c r="S14" s="50" t="str">
        <f>IFERROR(IFERROR(VLOOKUP(R14,START!$N$34:$P$44,3,FALSE),"")&amp;IFERROR(VLOOKUP(R14,START!$N$24:$P$34,3,FALSE),"")&amp;IFERROR(VLOOKUP(R14,START!$N$1:$P$23,3,FALSE),"")&amp;":"&amp;VLOOKUP(R14,START!$N$1:$P$44,2,FALSE),"")</f>
        <v/>
      </c>
      <c r="T14" s="43" t="str">
        <f t="shared" si="9"/>
        <v/>
      </c>
      <c r="U14" s="51" t="str">
        <f>VLOOKUP(WEEKDAY(V14,11),START!$L$11:$M$17,2,FALSE)</f>
        <v>Sø</v>
      </c>
      <c r="V14" s="52">
        <f t="shared" si="10"/>
        <v>43989</v>
      </c>
      <c r="W14" s="50" t="str">
        <f>IFERROR(IFERROR(VLOOKUP(V14,START!$N$34:$P$44,3,FALSE),"")&amp;IFERROR(VLOOKUP(V14,START!$N$24:$P$34,3,FALSE),"")&amp;IFERROR(VLOOKUP(V14,START!$N$1:$P$23,3,FALSE),"")&amp;":"&amp;VLOOKUP(V14,START!$N$1:$P$44,2,FALSE),"")</f>
        <v/>
      </c>
      <c r="X14" s="57" t="str">
        <f t="shared" si="11"/>
        <v/>
      </c>
    </row>
    <row r="15" spans="1:24" x14ac:dyDescent="0.2">
      <c r="A15" s="51" t="str">
        <f>VLOOKUP(WEEKDAY(B15,11),START!$L$11:$M$17,2,FALSE)</f>
        <v>On</v>
      </c>
      <c r="B15" s="52">
        <f t="shared" si="0"/>
        <v>43838</v>
      </c>
      <c r="C15" s="49" t="str">
        <f>IFERROR(IFERROR(VLOOKUP(B15,START!$N$34:$P$44,3,FALSE),"")&amp;IFERROR(VLOOKUP(B15,START!$N$24:$P$34,3,FALSE),"")&amp;IFERROR(VLOOKUP(B15,START!$N$1:$P$23,3,FALSE),"")&amp;":"&amp;VLOOKUP(B15,START!$N$1:$P$44,2,FALSE),"")</f>
        <v/>
      </c>
      <c r="D15" s="43" t="str">
        <f t="shared" si="1"/>
        <v/>
      </c>
      <c r="E15" s="51" t="str">
        <f>VLOOKUP(WEEKDAY(F15,11),START!$L$11:$M$17,2,FALSE)</f>
        <v>Lø</v>
      </c>
      <c r="F15" s="52">
        <f t="shared" si="2"/>
        <v>43869</v>
      </c>
      <c r="G15" s="50" t="str">
        <f>IFERROR(IFERROR(VLOOKUP(F15,START!$N$34:$P$44,3,FALSE),"")&amp;IFERROR(VLOOKUP(F15,START!$N$24:$P$34,3,FALSE),"")&amp;IFERROR(VLOOKUP(F15,START!$N$1:$P$23,3,FALSE),"")&amp;":"&amp;VLOOKUP(F15,START!$N$1:$P$44,2,FALSE),"")</f>
        <v/>
      </c>
      <c r="H15" s="57" t="str">
        <f t="shared" si="3"/>
        <v/>
      </c>
      <c r="I15" s="44" t="str">
        <f>VLOOKUP(WEEKDAY(J15,11),START!$L$11:$M$17,2,FALSE)</f>
        <v>Sø</v>
      </c>
      <c r="J15" s="52">
        <f t="shared" si="4"/>
        <v>43898</v>
      </c>
      <c r="K15" s="50" t="str">
        <f>IFERROR(IFERROR(VLOOKUP(J15,START!$N$34:$P$44,3,FALSE),"")&amp;IFERROR(VLOOKUP(J15,START!$N$24:$P$34,3,FALSE),"")&amp;IFERROR(VLOOKUP(J15,START!$N$1:$P$23,3,FALSE),"")&amp;":"&amp;VLOOKUP(J15,START!$N$1:$P$44,2,FALSE),"")</f>
        <v/>
      </c>
      <c r="L15" s="43" t="str">
        <f t="shared" si="5"/>
        <v/>
      </c>
      <c r="M15" s="51" t="str">
        <f>VLOOKUP(WEEKDAY(N15,11),START!$L$11:$M$17,2,FALSE)</f>
        <v>On</v>
      </c>
      <c r="N15" s="52">
        <f t="shared" si="6"/>
        <v>43929</v>
      </c>
      <c r="O15" s="50" t="str">
        <f>IFERROR(IFERROR(VLOOKUP(N15,START!$N$34:$P$44,3,FALSE),"")&amp;IFERROR(VLOOKUP(N15,START!$N$24:$P$34,3,FALSE),"")&amp;IFERROR(VLOOKUP(N15,START!$N$1:$P$23,3,FALSE),"")&amp;":"&amp;VLOOKUP(N15,START!$N$1:$P$44,2,FALSE),"")</f>
        <v/>
      </c>
      <c r="P15" s="57" t="str">
        <f t="shared" si="7"/>
        <v/>
      </c>
      <c r="Q15" s="51" t="str">
        <f>VLOOKUP(WEEKDAY(R15,11),START!$L$11:$M$17,2,FALSE)</f>
        <v>Fr</v>
      </c>
      <c r="R15" s="52">
        <f t="shared" si="8"/>
        <v>43959</v>
      </c>
      <c r="S15" s="50" t="str">
        <f>IFERROR(IFERROR(VLOOKUP(R15,START!$N$34:$P$44,3,FALSE),"")&amp;IFERROR(VLOOKUP(R15,START!$N$24:$P$34,3,FALSE),"")&amp;IFERROR(VLOOKUP(R15,START!$N$1:$P$23,3,FALSE),"")&amp;":"&amp;VLOOKUP(R15,START!$N$1:$P$44,2,FALSE),"")</f>
        <v>H:Store bededag</v>
      </c>
      <c r="T15" s="43" t="str">
        <f t="shared" si="9"/>
        <v/>
      </c>
      <c r="U15" s="51" t="str">
        <f>VLOOKUP(WEEKDAY(V15,11),START!$L$11:$M$17,2,FALSE)</f>
        <v>Ma</v>
      </c>
      <c r="V15" s="52">
        <f t="shared" si="10"/>
        <v>43990</v>
      </c>
      <c r="W15" s="50" t="str">
        <f>IFERROR(IFERROR(VLOOKUP(V15,START!$N$34:$P$44,3,FALSE),"")&amp;IFERROR(VLOOKUP(V15,START!$N$24:$P$34,3,FALSE),"")&amp;IFERROR(VLOOKUP(V15,START!$N$1:$P$23,3,FALSE),"")&amp;":"&amp;VLOOKUP(V15,START!$N$1:$P$44,2,FALSE),"")</f>
        <v/>
      </c>
      <c r="X15" s="57">
        <f t="shared" si="11"/>
        <v>24</v>
      </c>
    </row>
    <row r="16" spans="1:24" x14ac:dyDescent="0.2">
      <c r="A16" s="51" t="str">
        <f>VLOOKUP(WEEKDAY(B16,11),START!$L$11:$M$17,2,FALSE)</f>
        <v>To</v>
      </c>
      <c r="B16" s="52">
        <f t="shared" si="0"/>
        <v>43839</v>
      </c>
      <c r="C16" s="49" t="str">
        <f>IFERROR(IFERROR(VLOOKUP(B16,START!$N$34:$P$44,3,FALSE),"")&amp;IFERROR(VLOOKUP(B16,START!$N$24:$P$34,3,FALSE),"")&amp;IFERROR(VLOOKUP(B16,START!$N$1:$P$23,3,FALSE),"")&amp;":"&amp;VLOOKUP(B16,START!$N$1:$P$44,2,FALSE),"")</f>
        <v/>
      </c>
      <c r="D16" s="43" t="str">
        <f t="shared" si="1"/>
        <v/>
      </c>
      <c r="E16" s="51" t="str">
        <f>VLOOKUP(WEEKDAY(F16,11),START!$L$11:$M$17,2,FALSE)</f>
        <v>Sø</v>
      </c>
      <c r="F16" s="52">
        <f t="shared" si="2"/>
        <v>43870</v>
      </c>
      <c r="G16" s="50" t="str">
        <f>IFERROR(IFERROR(VLOOKUP(F16,START!$N$34:$P$44,3,FALSE),"")&amp;IFERROR(VLOOKUP(F16,START!$N$24:$P$34,3,FALSE),"")&amp;IFERROR(VLOOKUP(F16,START!$N$1:$P$23,3,FALSE),"")&amp;":"&amp;VLOOKUP(F16,START!$N$1:$P$44,2,FALSE),"")</f>
        <v/>
      </c>
      <c r="H16" s="57" t="str">
        <f t="shared" si="3"/>
        <v/>
      </c>
      <c r="I16" s="44" t="str">
        <f>VLOOKUP(WEEKDAY(J16,11),START!$L$11:$M$17,2,FALSE)</f>
        <v>Ma</v>
      </c>
      <c r="J16" s="52">
        <f t="shared" si="4"/>
        <v>43899</v>
      </c>
      <c r="K16" s="50" t="str">
        <f>IFERROR(IFERROR(VLOOKUP(J16,START!$N$34:$P$44,3,FALSE),"")&amp;IFERROR(VLOOKUP(J16,START!$N$24:$P$34,3,FALSE),"")&amp;IFERROR(VLOOKUP(J16,START!$N$1:$P$23,3,FALSE),"")&amp;":"&amp;VLOOKUP(J16,START!$N$1:$P$44,2,FALSE),"")</f>
        <v/>
      </c>
      <c r="L16" s="43">
        <f t="shared" si="5"/>
        <v>11</v>
      </c>
      <c r="M16" s="51" t="str">
        <f>VLOOKUP(WEEKDAY(N16,11),START!$L$11:$M$17,2,FALSE)</f>
        <v>To</v>
      </c>
      <c r="N16" s="52">
        <f t="shared" si="6"/>
        <v>43930</v>
      </c>
      <c r="O16" s="50" t="str">
        <f>IFERROR(IFERROR(VLOOKUP(N16,START!$N$34:$P$44,3,FALSE),"")&amp;IFERROR(VLOOKUP(N16,START!$N$24:$P$34,3,FALSE),"")&amp;IFERROR(VLOOKUP(N16,START!$N$1:$P$23,3,FALSE),"")&amp;":"&amp;VLOOKUP(N16,START!$N$1:$P$44,2,FALSE),"")</f>
        <v>AHM:Test L (119 år)</v>
      </c>
      <c r="P16" s="57" t="str">
        <f t="shared" si="7"/>
        <v/>
      </c>
      <c r="Q16" s="51" t="str">
        <f>VLOOKUP(WEEKDAY(R16,11),START!$L$11:$M$17,2,FALSE)</f>
        <v>Lø</v>
      </c>
      <c r="R16" s="52">
        <f t="shared" si="8"/>
        <v>43960</v>
      </c>
      <c r="S16" s="50" t="str">
        <f>IFERROR(IFERROR(VLOOKUP(R16,START!$N$34:$P$44,3,FALSE),"")&amp;IFERROR(VLOOKUP(R16,START!$N$24:$P$34,3,FALSE),"")&amp;IFERROR(VLOOKUP(R16,START!$N$1:$P$23,3,FALSE),"")&amp;":"&amp;VLOOKUP(R16,START!$N$1:$P$44,2,FALSE),"")</f>
        <v/>
      </c>
      <c r="T16" s="43" t="str">
        <f t="shared" si="9"/>
        <v/>
      </c>
      <c r="U16" s="51" t="str">
        <f>VLOOKUP(WEEKDAY(V16,11),START!$L$11:$M$17,2,FALSE)</f>
        <v>Ti</v>
      </c>
      <c r="V16" s="52">
        <f t="shared" si="10"/>
        <v>43991</v>
      </c>
      <c r="W16" s="50" t="str">
        <f>IFERROR(IFERROR(VLOOKUP(V16,START!$N$34:$P$44,3,FALSE),"")&amp;IFERROR(VLOOKUP(V16,START!$N$24:$P$34,3,FALSE),"")&amp;IFERROR(VLOOKUP(V16,START!$N$1:$P$23,3,FALSE),"")&amp;":"&amp;VLOOKUP(V16,START!$N$1:$P$44,2,FALSE),"")</f>
        <v/>
      </c>
      <c r="X16" s="57" t="str">
        <f t="shared" si="11"/>
        <v/>
      </c>
    </row>
    <row r="17" spans="1:24" x14ac:dyDescent="0.2">
      <c r="A17" s="51" t="str">
        <f>VLOOKUP(WEEKDAY(B17,11),START!$L$11:$M$17,2,FALSE)</f>
        <v>Fr</v>
      </c>
      <c r="B17" s="52">
        <f t="shared" si="0"/>
        <v>43840</v>
      </c>
      <c r="C17" s="49" t="str">
        <f>IFERROR(IFERROR(VLOOKUP(B17,START!$N$34:$P$44,3,FALSE),"")&amp;IFERROR(VLOOKUP(B17,START!$N$24:$P$34,3,FALSE),"")&amp;IFERROR(VLOOKUP(B17,START!$N$1:$P$23,3,FALSE),"")&amp;":"&amp;VLOOKUP(B17,START!$N$1:$P$44,2,FALSE),"")</f>
        <v/>
      </c>
      <c r="D17" s="43" t="str">
        <f t="shared" si="1"/>
        <v/>
      </c>
      <c r="E17" s="51" t="str">
        <f>VLOOKUP(WEEKDAY(F17,11),START!$L$11:$M$17,2,FALSE)</f>
        <v>Ma</v>
      </c>
      <c r="F17" s="52">
        <f t="shared" si="2"/>
        <v>43871</v>
      </c>
      <c r="G17" s="50" t="str">
        <f>IFERROR(IFERROR(VLOOKUP(F17,START!$N$34:$P$44,3,FALSE),"")&amp;IFERROR(VLOOKUP(F17,START!$N$24:$P$34,3,FALSE),"")&amp;IFERROR(VLOOKUP(F17,START!$N$1:$P$23,3,FALSE),"")&amp;":"&amp;VLOOKUP(F17,START!$N$1:$P$44,2,FALSE),"")</f>
        <v>M:Test D (90 år)</v>
      </c>
      <c r="H17" s="57">
        <f t="shared" si="3"/>
        <v>7</v>
      </c>
      <c r="I17" s="44" t="str">
        <f>VLOOKUP(WEEKDAY(J17,11),START!$L$11:$M$17,2,FALSE)</f>
        <v>Ti</v>
      </c>
      <c r="J17" s="52">
        <f t="shared" si="4"/>
        <v>43900</v>
      </c>
      <c r="K17" s="50" t="str">
        <f>IFERROR(IFERROR(VLOOKUP(J17,START!$N$34:$P$44,3,FALSE),"")&amp;IFERROR(VLOOKUP(J17,START!$N$24:$P$34,3,FALSE),"")&amp;IFERROR(VLOOKUP(J17,START!$N$1:$P$23,3,FALSE),"")&amp;":"&amp;VLOOKUP(J17,START!$N$1:$P$44,2,FALSE),"")</f>
        <v/>
      </c>
      <c r="L17" s="43" t="str">
        <f t="shared" si="5"/>
        <v/>
      </c>
      <c r="M17" s="51" t="str">
        <f>VLOOKUP(WEEKDAY(N17,11),START!$L$11:$M$17,2,FALSE)</f>
        <v>Fr</v>
      </c>
      <c r="N17" s="52">
        <f t="shared" si="6"/>
        <v>43931</v>
      </c>
      <c r="O17" s="50" t="str">
        <f>IFERROR(IFERROR(VLOOKUP(N17,START!$N$34:$P$44,3,FALSE),"")&amp;IFERROR(VLOOKUP(N17,START!$N$24:$P$34,3,FALSE),"")&amp;IFERROR(VLOOKUP(N17,START!$N$1:$P$23,3,FALSE),"")&amp;":"&amp;VLOOKUP(N17,START!$N$1:$P$44,2,FALSE),"")</f>
        <v>H:Langfredag</v>
      </c>
      <c r="P17" s="57" t="str">
        <f t="shared" si="7"/>
        <v/>
      </c>
      <c r="Q17" s="51" t="str">
        <f>VLOOKUP(WEEKDAY(R17,11),START!$L$11:$M$17,2,FALSE)</f>
        <v>Sø</v>
      </c>
      <c r="R17" s="52">
        <f t="shared" si="8"/>
        <v>43961</v>
      </c>
      <c r="S17" s="50" t="str">
        <f>IFERROR(IFERROR(VLOOKUP(R17,START!$N$34:$P$44,3,FALSE),"")&amp;IFERROR(VLOOKUP(R17,START!$N$24:$P$34,3,FALSE),"")&amp;IFERROR(VLOOKUP(R17,START!$N$1:$P$23,3,FALSE),"")&amp;":"&amp;VLOOKUP(R17,START!$N$1:$P$44,2,FALSE),"")</f>
        <v>A:Mors dag</v>
      </c>
      <c r="T17" s="43" t="str">
        <f t="shared" si="9"/>
        <v/>
      </c>
      <c r="U17" s="51" t="str">
        <f>VLOOKUP(WEEKDAY(V17,11),START!$L$11:$M$17,2,FALSE)</f>
        <v>On</v>
      </c>
      <c r="V17" s="52">
        <f t="shared" si="10"/>
        <v>43992</v>
      </c>
      <c r="W17" s="50" t="str">
        <f>IFERROR(IFERROR(VLOOKUP(V17,START!$N$34:$P$44,3,FALSE),"")&amp;IFERROR(VLOOKUP(V17,START!$N$24:$P$34,3,FALSE),"")&amp;IFERROR(VLOOKUP(V17,START!$N$1:$P$23,3,FALSE),"")&amp;":"&amp;VLOOKUP(V17,START!$N$1:$P$44,2,FALSE),"")</f>
        <v/>
      </c>
      <c r="X17" s="57" t="str">
        <f t="shared" si="11"/>
        <v/>
      </c>
    </row>
    <row r="18" spans="1:24" x14ac:dyDescent="0.2">
      <c r="A18" s="51" t="str">
        <f>VLOOKUP(WEEKDAY(B18,11),START!$L$11:$M$17,2,FALSE)</f>
        <v>Lø</v>
      </c>
      <c r="B18" s="52">
        <f t="shared" si="0"/>
        <v>43841</v>
      </c>
      <c r="C18" s="49" t="str">
        <f>IFERROR(IFERROR(VLOOKUP(B18,START!$N$34:$P$44,3,FALSE),"")&amp;IFERROR(VLOOKUP(B18,START!$N$24:$P$34,3,FALSE),"")&amp;IFERROR(VLOOKUP(B18,START!$N$1:$P$23,3,FALSE),"")&amp;":"&amp;VLOOKUP(B18,START!$N$1:$P$44,2,FALSE),"")</f>
        <v/>
      </c>
      <c r="D18" s="43" t="str">
        <f t="shared" si="1"/>
        <v/>
      </c>
      <c r="E18" s="51" t="str">
        <f>VLOOKUP(WEEKDAY(F18,11),START!$L$11:$M$17,2,FALSE)</f>
        <v>Ti</v>
      </c>
      <c r="F18" s="52">
        <f t="shared" si="2"/>
        <v>43872</v>
      </c>
      <c r="G18" s="50" t="str">
        <f>IFERROR(IFERROR(VLOOKUP(F18,START!$N$34:$P$44,3,FALSE),"")&amp;IFERROR(VLOOKUP(F18,START!$N$24:$P$34,3,FALSE),"")&amp;IFERROR(VLOOKUP(F18,START!$N$1:$P$23,3,FALSE),"")&amp;":"&amp;VLOOKUP(F18,START!$N$1:$P$44,2,FALSE),"")</f>
        <v/>
      </c>
      <c r="H18" s="57" t="str">
        <f t="shared" si="3"/>
        <v/>
      </c>
      <c r="I18" s="44" t="str">
        <f>VLOOKUP(WEEKDAY(J18,11),START!$L$11:$M$17,2,FALSE)</f>
        <v>On</v>
      </c>
      <c r="J18" s="52">
        <f t="shared" si="4"/>
        <v>43901</v>
      </c>
      <c r="K18" s="50" t="str">
        <f>IFERROR(IFERROR(VLOOKUP(J18,START!$N$34:$P$44,3,FALSE),"")&amp;IFERROR(VLOOKUP(J18,START!$N$24:$P$34,3,FALSE),"")&amp;IFERROR(VLOOKUP(J18,START!$N$1:$P$23,3,FALSE),"")&amp;":"&amp;VLOOKUP(J18,START!$N$1:$P$44,2,FALSE),"")</f>
        <v/>
      </c>
      <c r="L18" s="43" t="str">
        <f t="shared" si="5"/>
        <v/>
      </c>
      <c r="M18" s="51" t="str">
        <f>VLOOKUP(WEEKDAY(N18,11),START!$L$11:$M$17,2,FALSE)</f>
        <v>Lø</v>
      </c>
      <c r="N18" s="52">
        <f t="shared" si="6"/>
        <v>43932</v>
      </c>
      <c r="O18" s="50" t="str">
        <f>IFERROR(IFERROR(VLOOKUP(N18,START!$N$34:$P$44,3,FALSE),"")&amp;IFERROR(VLOOKUP(N18,START!$N$24:$P$34,3,FALSE),"")&amp;IFERROR(VLOOKUP(N18,START!$N$1:$P$23,3,FALSE),"")&amp;":"&amp;VLOOKUP(N18,START!$N$1:$P$44,2,FALSE),"")</f>
        <v/>
      </c>
      <c r="P18" s="57" t="str">
        <f t="shared" si="7"/>
        <v/>
      </c>
      <c r="Q18" s="51" t="str">
        <f>VLOOKUP(WEEKDAY(R18,11),START!$L$11:$M$17,2,FALSE)</f>
        <v>Ma</v>
      </c>
      <c r="R18" s="52">
        <f t="shared" si="8"/>
        <v>43962</v>
      </c>
      <c r="S18" s="50" t="str">
        <f>IFERROR(IFERROR(VLOOKUP(R18,START!$N$34:$P$44,3,FALSE),"")&amp;IFERROR(VLOOKUP(R18,START!$N$24:$P$34,3,FALSE),"")&amp;IFERROR(VLOOKUP(R18,START!$N$1:$P$23,3,FALSE),"")&amp;":"&amp;VLOOKUP(R18,START!$N$1:$P$44,2,FALSE),"")</f>
        <v/>
      </c>
      <c r="T18" s="43">
        <f t="shared" si="9"/>
        <v>20</v>
      </c>
      <c r="U18" s="51" t="str">
        <f>VLOOKUP(WEEKDAY(V18,11),START!$L$11:$M$17,2,FALSE)</f>
        <v>To</v>
      </c>
      <c r="V18" s="52">
        <f t="shared" si="10"/>
        <v>43993</v>
      </c>
      <c r="W18" s="50" t="str">
        <f>IFERROR(IFERROR(VLOOKUP(V18,START!$N$34:$P$44,3,FALSE),"")&amp;IFERROR(VLOOKUP(V18,START!$N$24:$P$34,3,FALSE),"")&amp;IFERROR(VLOOKUP(V18,START!$N$1:$P$23,3,FALSE),"")&amp;":"&amp;VLOOKUP(V18,START!$N$1:$P$44,2,FALSE),"")</f>
        <v/>
      </c>
      <c r="X18" s="57" t="str">
        <f t="shared" si="11"/>
        <v/>
      </c>
    </row>
    <row r="19" spans="1:24" x14ac:dyDescent="0.2">
      <c r="A19" s="51" t="str">
        <f>VLOOKUP(WEEKDAY(B19,11),START!$L$11:$M$17,2,FALSE)</f>
        <v>Sø</v>
      </c>
      <c r="B19" s="52">
        <f t="shared" si="0"/>
        <v>43842</v>
      </c>
      <c r="C19" s="49" t="str">
        <f>IFERROR(IFERROR(VLOOKUP(B19,START!$N$34:$P$44,3,FALSE),"")&amp;IFERROR(VLOOKUP(B19,START!$N$24:$P$34,3,FALSE),"")&amp;IFERROR(VLOOKUP(B19,START!$N$1:$P$23,3,FALSE),"")&amp;":"&amp;VLOOKUP(B19,START!$N$1:$P$44,2,FALSE),"")</f>
        <v/>
      </c>
      <c r="D19" s="43" t="str">
        <f t="shared" si="1"/>
        <v/>
      </c>
      <c r="E19" s="51" t="str">
        <f>VLOOKUP(WEEKDAY(F19,11),START!$L$11:$M$17,2,FALSE)</f>
        <v>On</v>
      </c>
      <c r="F19" s="52">
        <f t="shared" si="2"/>
        <v>43873</v>
      </c>
      <c r="G19" s="50" t="str">
        <f>IFERROR(IFERROR(VLOOKUP(F19,START!$N$34:$P$44,3,FALSE),"")&amp;IFERROR(VLOOKUP(F19,START!$N$24:$P$34,3,FALSE),"")&amp;IFERROR(VLOOKUP(F19,START!$N$1:$P$23,3,FALSE),"")&amp;":"&amp;VLOOKUP(F19,START!$N$1:$P$44,2,FALSE),"")</f>
        <v/>
      </c>
      <c r="H19" s="57" t="str">
        <f t="shared" si="3"/>
        <v/>
      </c>
      <c r="I19" s="44" t="str">
        <f>VLOOKUP(WEEKDAY(J19,11),START!$L$11:$M$17,2,FALSE)</f>
        <v>To</v>
      </c>
      <c r="J19" s="52">
        <f t="shared" si="4"/>
        <v>43902</v>
      </c>
      <c r="K19" s="50" t="str">
        <f>IFERROR(IFERROR(VLOOKUP(J19,START!$N$34:$P$44,3,FALSE),"")&amp;IFERROR(VLOOKUP(J19,START!$N$24:$P$34,3,FALSE),"")&amp;IFERROR(VLOOKUP(J19,START!$N$1:$P$23,3,FALSE),"")&amp;":"&amp;VLOOKUP(J19,START!$N$1:$P$44,2,FALSE),"")</f>
        <v/>
      </c>
      <c r="L19" s="43" t="str">
        <f t="shared" si="5"/>
        <v/>
      </c>
      <c r="M19" s="51" t="str">
        <f>VLOOKUP(WEEKDAY(N19,11),START!$L$11:$M$17,2,FALSE)</f>
        <v>Sø</v>
      </c>
      <c r="N19" s="52">
        <f t="shared" si="6"/>
        <v>43933</v>
      </c>
      <c r="O19" s="50" t="str">
        <f>IFERROR(IFERROR(VLOOKUP(N19,START!$N$34:$P$44,3,FALSE),"")&amp;IFERROR(VLOOKUP(N19,START!$N$24:$P$34,3,FALSE),"")&amp;IFERROR(VLOOKUP(N19,START!$N$1:$P$23,3,FALSE),"")&amp;":"&amp;VLOOKUP(N19,START!$N$1:$P$44,2,FALSE),"")</f>
        <v>H:Påskedag</v>
      </c>
      <c r="P19" s="57" t="str">
        <f t="shared" si="7"/>
        <v/>
      </c>
      <c r="Q19" s="51" t="str">
        <f>VLOOKUP(WEEKDAY(R19,11),START!$L$11:$M$17,2,FALSE)</f>
        <v>Ti</v>
      </c>
      <c r="R19" s="52">
        <f t="shared" si="8"/>
        <v>43963</v>
      </c>
      <c r="S19" s="50" t="str">
        <f>IFERROR(IFERROR(VLOOKUP(R19,START!$N$34:$P$44,3,FALSE),"")&amp;IFERROR(VLOOKUP(R19,START!$N$24:$P$34,3,FALSE),"")&amp;IFERROR(VLOOKUP(R19,START!$N$1:$P$23,3,FALSE),"")&amp;":"&amp;VLOOKUP(R19,START!$N$1:$P$44,2,FALSE),"")</f>
        <v/>
      </c>
      <c r="T19" s="43" t="str">
        <f t="shared" si="9"/>
        <v/>
      </c>
      <c r="U19" s="51" t="str">
        <f>VLOOKUP(WEEKDAY(V19,11),START!$L$11:$M$17,2,FALSE)</f>
        <v>Fr</v>
      </c>
      <c r="V19" s="52">
        <f t="shared" si="10"/>
        <v>43994</v>
      </c>
      <c r="W19" s="50" t="str">
        <f>IFERROR(IFERROR(VLOOKUP(V19,START!$N$34:$P$44,3,FALSE),"")&amp;IFERROR(VLOOKUP(V19,START!$N$24:$P$34,3,FALSE),"")&amp;IFERROR(VLOOKUP(V19,START!$N$1:$P$23,3,FALSE),"")&amp;":"&amp;VLOOKUP(V19,START!$N$1:$P$44,2,FALSE),"")</f>
        <v/>
      </c>
      <c r="X19" s="57" t="str">
        <f t="shared" si="11"/>
        <v/>
      </c>
    </row>
    <row r="20" spans="1:24" x14ac:dyDescent="0.2">
      <c r="A20" s="51" t="str">
        <f>VLOOKUP(WEEKDAY(B20,11),START!$L$11:$M$17,2,FALSE)</f>
        <v>Ma</v>
      </c>
      <c r="B20" s="52">
        <f t="shared" si="0"/>
        <v>43843</v>
      </c>
      <c r="C20" s="49" t="str">
        <f>IFERROR(IFERROR(VLOOKUP(B20,START!$N$34:$P$44,3,FALSE),"")&amp;IFERROR(VLOOKUP(B20,START!$N$24:$P$34,3,FALSE),"")&amp;IFERROR(VLOOKUP(B20,START!$N$1:$P$23,3,FALSE),"")&amp;":"&amp;VLOOKUP(B20,START!$N$1:$P$44,2,FALSE),"")</f>
        <v/>
      </c>
      <c r="D20" s="43">
        <f t="shared" si="1"/>
        <v>3</v>
      </c>
      <c r="E20" s="51" t="str">
        <f>VLOOKUP(WEEKDAY(F20,11),START!$L$11:$M$17,2,FALSE)</f>
        <v>To</v>
      </c>
      <c r="F20" s="52">
        <f t="shared" si="2"/>
        <v>43874</v>
      </c>
      <c r="G20" s="50" t="str">
        <f>IFERROR(IFERROR(VLOOKUP(F20,START!$N$34:$P$44,3,FALSE),"")&amp;IFERROR(VLOOKUP(F20,START!$N$24:$P$34,3,FALSE),"")&amp;IFERROR(VLOOKUP(F20,START!$N$1:$P$23,3,FALSE),"")&amp;":"&amp;VLOOKUP(F20,START!$N$1:$P$44,2,FALSE),"")</f>
        <v/>
      </c>
      <c r="H20" s="57" t="str">
        <f t="shared" si="3"/>
        <v/>
      </c>
      <c r="I20" s="44" t="str">
        <f>VLOOKUP(WEEKDAY(J20,11),START!$L$11:$M$17,2,FALSE)</f>
        <v>Fr</v>
      </c>
      <c r="J20" s="52">
        <f t="shared" si="4"/>
        <v>43903</v>
      </c>
      <c r="K20" s="50" t="str">
        <f>IFERROR(IFERROR(VLOOKUP(J20,START!$N$34:$P$44,3,FALSE),"")&amp;IFERROR(VLOOKUP(J20,START!$N$24:$P$34,3,FALSE),"")&amp;IFERROR(VLOOKUP(J20,START!$N$1:$P$23,3,FALSE),"")&amp;":"&amp;VLOOKUP(J20,START!$N$1:$P$44,2,FALSE),"")</f>
        <v>M:Test E (49 år)</v>
      </c>
      <c r="L20" s="43" t="str">
        <f t="shared" si="5"/>
        <v/>
      </c>
      <c r="M20" s="51" t="str">
        <f>VLOOKUP(WEEKDAY(N20,11),START!$L$11:$M$17,2,FALSE)</f>
        <v>Ma</v>
      </c>
      <c r="N20" s="52">
        <f t="shared" si="6"/>
        <v>43934</v>
      </c>
      <c r="O20" s="50" t="str">
        <f>IFERROR(IFERROR(VLOOKUP(N20,START!$N$34:$P$44,3,FALSE),"")&amp;IFERROR(VLOOKUP(N20,START!$N$24:$P$34,3,FALSE),"")&amp;IFERROR(VLOOKUP(N20,START!$N$1:$P$23,3,FALSE),"")&amp;":"&amp;VLOOKUP(N20,START!$N$1:$P$44,2,FALSE),"")</f>
        <v>H:2. påskedag</v>
      </c>
      <c r="P20" s="57">
        <f t="shared" si="7"/>
        <v>16</v>
      </c>
      <c r="Q20" s="51" t="str">
        <f>VLOOKUP(WEEKDAY(R20,11),START!$L$11:$M$17,2,FALSE)</f>
        <v>On</v>
      </c>
      <c r="R20" s="52">
        <f t="shared" si="8"/>
        <v>43964</v>
      </c>
      <c r="S20" s="50" t="str">
        <f>IFERROR(IFERROR(VLOOKUP(R20,START!$N$34:$P$44,3,FALSE),"")&amp;IFERROR(VLOOKUP(R20,START!$N$24:$P$34,3,FALSE),"")&amp;IFERROR(VLOOKUP(R20,START!$N$1:$P$23,3,FALSE),"")&amp;":"&amp;VLOOKUP(R20,START!$N$1:$P$44,2,FALSE),"")</f>
        <v/>
      </c>
      <c r="T20" s="43" t="str">
        <f t="shared" si="9"/>
        <v/>
      </c>
      <c r="U20" s="51" t="str">
        <f>VLOOKUP(WEEKDAY(V20,11),START!$L$11:$M$17,2,FALSE)</f>
        <v>Lø</v>
      </c>
      <c r="V20" s="52">
        <f t="shared" si="10"/>
        <v>43995</v>
      </c>
      <c r="W20" s="50" t="str">
        <f>IFERROR(IFERROR(VLOOKUP(V20,START!$N$34:$P$44,3,FALSE),"")&amp;IFERROR(VLOOKUP(V20,START!$N$24:$P$34,3,FALSE),"")&amp;IFERROR(VLOOKUP(V20,START!$N$1:$P$23,3,FALSE),"")&amp;":"&amp;VLOOKUP(V20,START!$N$1:$P$44,2,FALSE),"")</f>
        <v/>
      </c>
      <c r="X20" s="57" t="str">
        <f t="shared" si="11"/>
        <v/>
      </c>
    </row>
    <row r="21" spans="1:24" x14ac:dyDescent="0.2">
      <c r="A21" s="51" t="str">
        <f>VLOOKUP(WEEKDAY(B21,11),START!$L$11:$M$17,2,FALSE)</f>
        <v>Ti</v>
      </c>
      <c r="B21" s="52">
        <f t="shared" si="0"/>
        <v>43844</v>
      </c>
      <c r="C21" s="49" t="str">
        <f>IFERROR(IFERROR(VLOOKUP(B21,START!$N$34:$P$44,3,FALSE),"")&amp;IFERROR(VLOOKUP(B21,START!$N$24:$P$34,3,FALSE),"")&amp;IFERROR(VLOOKUP(B21,START!$N$1:$P$23,3,FALSE),"")&amp;":"&amp;VLOOKUP(B21,START!$N$1:$P$44,2,FALSE),"")</f>
        <v/>
      </c>
      <c r="D21" s="43" t="str">
        <f t="shared" si="1"/>
        <v/>
      </c>
      <c r="E21" s="51" t="str">
        <f>VLOOKUP(WEEKDAY(F21,11),START!$L$11:$M$17,2,FALSE)</f>
        <v>Fr</v>
      </c>
      <c r="F21" s="52">
        <f t="shared" si="2"/>
        <v>43875</v>
      </c>
      <c r="G21" s="50" t="str">
        <f>IFERROR(IFERROR(VLOOKUP(F21,START!$N$34:$P$44,3,FALSE),"")&amp;IFERROR(VLOOKUP(F21,START!$N$24:$P$34,3,FALSE),"")&amp;IFERROR(VLOOKUP(F21,START!$N$1:$P$23,3,FALSE),"")&amp;":"&amp;VLOOKUP(F21,START!$N$1:$P$44,2,FALSE),"")</f>
        <v/>
      </c>
      <c r="H21" s="57" t="str">
        <f t="shared" si="3"/>
        <v/>
      </c>
      <c r="I21" s="44" t="str">
        <f>VLOOKUP(WEEKDAY(J21,11),START!$L$11:$M$17,2,FALSE)</f>
        <v>Lø</v>
      </c>
      <c r="J21" s="52">
        <f t="shared" si="4"/>
        <v>43904</v>
      </c>
      <c r="K21" s="50" t="str">
        <f>IFERROR(IFERROR(VLOOKUP(J21,START!$N$34:$P$44,3,FALSE),"")&amp;IFERROR(VLOOKUP(J21,START!$N$24:$P$34,3,FALSE),"")&amp;IFERROR(VLOOKUP(J21,START!$N$1:$P$23,3,FALSE),"")&amp;":"&amp;VLOOKUP(J21,START!$N$1:$P$44,2,FALSE),"")</f>
        <v/>
      </c>
      <c r="L21" s="43" t="str">
        <f t="shared" si="5"/>
        <v/>
      </c>
      <c r="M21" s="51" t="str">
        <f>VLOOKUP(WEEKDAY(N21,11),START!$L$11:$M$17,2,FALSE)</f>
        <v>Ti</v>
      </c>
      <c r="N21" s="52">
        <f t="shared" si="6"/>
        <v>43935</v>
      </c>
      <c r="O21" s="50" t="str">
        <f>IFERROR(IFERROR(VLOOKUP(N21,START!$N$34:$P$44,3,FALSE),"")&amp;IFERROR(VLOOKUP(N21,START!$N$24:$P$34,3,FALSE),"")&amp;IFERROR(VLOOKUP(N21,START!$N$1:$P$23,3,FALSE),"")&amp;":"&amp;VLOOKUP(N21,START!$N$1:$P$44,2,FALSE),"")</f>
        <v/>
      </c>
      <c r="P21" s="57" t="str">
        <f t="shared" si="7"/>
        <v/>
      </c>
      <c r="Q21" s="51" t="str">
        <f>VLOOKUP(WEEKDAY(R21,11),START!$L$11:$M$17,2,FALSE)</f>
        <v>To</v>
      </c>
      <c r="R21" s="52">
        <f t="shared" si="8"/>
        <v>43965</v>
      </c>
      <c r="S21" s="50" t="str">
        <f>IFERROR(IFERROR(VLOOKUP(R21,START!$N$34:$P$44,3,FALSE),"")&amp;IFERROR(VLOOKUP(R21,START!$N$24:$P$34,3,FALSE),"")&amp;IFERROR(VLOOKUP(R21,START!$N$1:$P$23,3,FALSE),"")&amp;":"&amp;VLOOKUP(R21,START!$N$1:$P$44,2,FALSE),"")</f>
        <v/>
      </c>
      <c r="T21" s="43" t="str">
        <f t="shared" si="9"/>
        <v/>
      </c>
      <c r="U21" s="51" t="str">
        <f>VLOOKUP(WEEKDAY(V21,11),START!$L$11:$M$17,2,FALSE)</f>
        <v>Sø</v>
      </c>
      <c r="V21" s="52">
        <f t="shared" si="10"/>
        <v>43996</v>
      </c>
      <c r="W21" s="50" t="str">
        <f>IFERROR(IFERROR(VLOOKUP(V21,START!$N$34:$P$44,3,FALSE),"")&amp;IFERROR(VLOOKUP(V21,START!$N$24:$P$34,3,FALSE),"")&amp;IFERROR(VLOOKUP(V21,START!$N$1:$P$23,3,FALSE),"")&amp;":"&amp;VLOOKUP(V21,START!$N$1:$P$44,2,FALSE),"")</f>
        <v/>
      </c>
      <c r="X21" s="57" t="str">
        <f t="shared" si="11"/>
        <v/>
      </c>
    </row>
    <row r="22" spans="1:24" x14ac:dyDescent="0.2">
      <c r="A22" s="51" t="str">
        <f>VLOOKUP(WEEKDAY(B22,11),START!$L$11:$M$17,2,FALSE)</f>
        <v>On</v>
      </c>
      <c r="B22" s="52">
        <f t="shared" si="0"/>
        <v>43845</v>
      </c>
      <c r="C22" s="49" t="str">
        <f>IFERROR(IFERROR(VLOOKUP(B22,START!$N$34:$P$44,3,FALSE),"")&amp;IFERROR(VLOOKUP(B22,START!$N$24:$P$34,3,FALSE),"")&amp;IFERROR(VLOOKUP(B22,START!$N$1:$P$23,3,FALSE),"")&amp;":"&amp;VLOOKUP(B22,START!$N$1:$P$44,2,FALSE),"")</f>
        <v>M:Test B (33 år)</v>
      </c>
      <c r="D22" s="43" t="str">
        <f t="shared" si="1"/>
        <v/>
      </c>
      <c r="E22" s="51" t="str">
        <f>VLOOKUP(WEEKDAY(F22,11),START!$L$11:$M$17,2,FALSE)</f>
        <v>Lø</v>
      </c>
      <c r="F22" s="52">
        <f t="shared" si="2"/>
        <v>43876</v>
      </c>
      <c r="G22" s="50" t="str">
        <f>IFERROR(IFERROR(VLOOKUP(F22,START!$N$34:$P$44,3,FALSE),"")&amp;IFERROR(VLOOKUP(F22,START!$N$24:$P$34,3,FALSE),"")&amp;IFERROR(VLOOKUP(F22,START!$N$1:$P$23,3,FALSE),"")&amp;":"&amp;VLOOKUP(F22,START!$N$1:$P$44,2,FALSE),"")</f>
        <v/>
      </c>
      <c r="H22" s="57" t="str">
        <f t="shared" si="3"/>
        <v/>
      </c>
      <c r="I22" s="44" t="str">
        <f>VLOOKUP(WEEKDAY(J22,11),START!$L$11:$M$17,2,FALSE)</f>
        <v>Sø</v>
      </c>
      <c r="J22" s="52">
        <f t="shared" si="4"/>
        <v>43905</v>
      </c>
      <c r="K22" s="50" t="str">
        <f>IFERROR(IFERROR(VLOOKUP(J22,START!$N$34:$P$44,3,FALSE),"")&amp;IFERROR(VLOOKUP(J22,START!$N$24:$P$34,3,FALSE),"")&amp;IFERROR(VLOOKUP(J22,START!$N$1:$P$23,3,FALSE),"")&amp;":"&amp;VLOOKUP(J22,START!$N$1:$P$44,2,FALSE),"")</f>
        <v/>
      </c>
      <c r="L22" s="43" t="str">
        <f t="shared" si="5"/>
        <v/>
      </c>
      <c r="M22" s="51" t="str">
        <f>VLOOKUP(WEEKDAY(N22,11),START!$L$11:$M$17,2,FALSE)</f>
        <v>On</v>
      </c>
      <c r="N22" s="52">
        <f t="shared" si="6"/>
        <v>43936</v>
      </c>
      <c r="O22" s="50" t="str">
        <f>IFERROR(IFERROR(VLOOKUP(N22,START!$N$34:$P$44,3,FALSE),"")&amp;IFERROR(VLOOKUP(N22,START!$N$24:$P$34,3,FALSE),"")&amp;IFERROR(VLOOKUP(N22,START!$N$1:$P$23,3,FALSE),"")&amp;":"&amp;VLOOKUP(N22,START!$N$1:$P$44,2,FALSE),"")</f>
        <v/>
      </c>
      <c r="P22" s="57" t="str">
        <f t="shared" si="7"/>
        <v/>
      </c>
      <c r="Q22" s="51" t="str">
        <f>VLOOKUP(WEEKDAY(R22,11),START!$L$11:$M$17,2,FALSE)</f>
        <v>Fr</v>
      </c>
      <c r="R22" s="52">
        <f t="shared" si="8"/>
        <v>43966</v>
      </c>
      <c r="S22" s="50" t="str">
        <f>IFERROR(IFERROR(VLOOKUP(R22,START!$N$34:$P$44,3,FALSE),"")&amp;IFERROR(VLOOKUP(R22,START!$N$24:$P$34,3,FALSE),"")&amp;IFERROR(VLOOKUP(R22,START!$N$1:$P$23,3,FALSE),"")&amp;":"&amp;VLOOKUP(R22,START!$N$1:$P$44,2,FALSE),"")</f>
        <v/>
      </c>
      <c r="T22" s="43" t="str">
        <f t="shared" si="9"/>
        <v/>
      </c>
      <c r="U22" s="51" t="str">
        <f>VLOOKUP(WEEKDAY(V22,11),START!$L$11:$M$17,2,FALSE)</f>
        <v>Ma</v>
      </c>
      <c r="V22" s="52">
        <f t="shared" si="10"/>
        <v>43997</v>
      </c>
      <c r="W22" s="50" t="str">
        <f>IFERROR(IFERROR(VLOOKUP(V22,START!$N$34:$P$44,3,FALSE),"")&amp;IFERROR(VLOOKUP(V22,START!$N$24:$P$34,3,FALSE),"")&amp;IFERROR(VLOOKUP(V22,START!$N$1:$P$23,3,FALSE),"")&amp;":"&amp;VLOOKUP(V22,START!$N$1:$P$44,2,FALSE),"")</f>
        <v/>
      </c>
      <c r="X22" s="57">
        <f t="shared" si="11"/>
        <v>25</v>
      </c>
    </row>
    <row r="23" spans="1:24" x14ac:dyDescent="0.2">
      <c r="A23" s="51" t="str">
        <f>VLOOKUP(WEEKDAY(B23,11),START!$L$11:$M$17,2,FALSE)</f>
        <v>To</v>
      </c>
      <c r="B23" s="52">
        <f t="shared" si="0"/>
        <v>43846</v>
      </c>
      <c r="C23" s="49" t="str">
        <f>IFERROR(IFERROR(VLOOKUP(B23,START!$N$34:$P$44,3,FALSE),"")&amp;IFERROR(VLOOKUP(B23,START!$N$24:$P$34,3,FALSE),"")&amp;IFERROR(VLOOKUP(B23,START!$N$1:$P$23,3,FALSE),"")&amp;":"&amp;VLOOKUP(B23,START!$N$1:$P$44,2,FALSE),"")</f>
        <v/>
      </c>
      <c r="D23" s="43" t="str">
        <f t="shared" si="1"/>
        <v/>
      </c>
      <c r="E23" s="51" t="str">
        <f>VLOOKUP(WEEKDAY(F23,11),START!$L$11:$M$17,2,FALSE)</f>
        <v>Sø</v>
      </c>
      <c r="F23" s="52">
        <f t="shared" si="2"/>
        <v>43877</v>
      </c>
      <c r="G23" s="50" t="str">
        <f>IFERROR(IFERROR(VLOOKUP(F23,START!$N$34:$P$44,3,FALSE),"")&amp;IFERROR(VLOOKUP(F23,START!$N$24:$P$34,3,FALSE),"")&amp;IFERROR(VLOOKUP(F23,START!$N$1:$P$23,3,FALSE),"")&amp;":"&amp;VLOOKUP(F23,START!$N$1:$P$44,2,FALSE),"")</f>
        <v/>
      </c>
      <c r="H23" s="57" t="str">
        <f t="shared" si="3"/>
        <v/>
      </c>
      <c r="I23" s="44" t="str">
        <f>VLOOKUP(WEEKDAY(J23,11),START!$L$11:$M$17,2,FALSE)</f>
        <v>Ma</v>
      </c>
      <c r="J23" s="52">
        <f t="shared" si="4"/>
        <v>43906</v>
      </c>
      <c r="K23" s="50" t="str">
        <f>IFERROR(IFERROR(VLOOKUP(J23,START!$N$34:$P$44,3,FALSE),"")&amp;IFERROR(VLOOKUP(J23,START!$N$24:$P$34,3,FALSE),"")&amp;IFERROR(VLOOKUP(J23,START!$N$1:$P$23,3,FALSE),"")&amp;":"&amp;VLOOKUP(J23,START!$N$1:$P$44,2,FALSE),"")</f>
        <v/>
      </c>
      <c r="L23" s="43">
        <f t="shared" si="5"/>
        <v>12</v>
      </c>
      <c r="M23" s="51" t="str">
        <f>VLOOKUP(WEEKDAY(N23,11),START!$L$11:$M$17,2,FALSE)</f>
        <v>To</v>
      </c>
      <c r="N23" s="52">
        <f t="shared" si="6"/>
        <v>43937</v>
      </c>
      <c r="O23" s="50" t="str">
        <f>IFERROR(IFERROR(VLOOKUP(N23,START!$N$34:$P$44,3,FALSE),"")&amp;IFERROR(VLOOKUP(N23,START!$N$24:$P$34,3,FALSE),"")&amp;IFERROR(VLOOKUP(N23,START!$N$1:$P$23,3,FALSE),"")&amp;":"&amp;VLOOKUP(N23,START!$N$1:$P$44,2,FALSE),"")</f>
        <v/>
      </c>
      <c r="P23" s="57" t="str">
        <f t="shared" si="7"/>
        <v/>
      </c>
      <c r="Q23" s="51" t="str">
        <f>VLOOKUP(WEEKDAY(R23,11),START!$L$11:$M$17,2,FALSE)</f>
        <v>Lø</v>
      </c>
      <c r="R23" s="52">
        <f t="shared" si="8"/>
        <v>43967</v>
      </c>
      <c r="S23" s="50" t="str">
        <f>IFERROR(IFERROR(VLOOKUP(R23,START!$N$34:$P$44,3,FALSE),"")&amp;IFERROR(VLOOKUP(R23,START!$N$24:$P$34,3,FALSE),"")&amp;IFERROR(VLOOKUP(R23,START!$N$1:$P$23,3,FALSE),"")&amp;":"&amp;VLOOKUP(R23,START!$N$1:$P$44,2,FALSE),"")</f>
        <v/>
      </c>
      <c r="T23" s="43" t="str">
        <f t="shared" si="9"/>
        <v/>
      </c>
      <c r="U23" s="51" t="str">
        <f>VLOOKUP(WEEKDAY(V23,11),START!$L$11:$M$17,2,FALSE)</f>
        <v>Ti</v>
      </c>
      <c r="V23" s="52">
        <f t="shared" si="10"/>
        <v>43998</v>
      </c>
      <c r="W23" s="50" t="str">
        <f>IFERROR(IFERROR(VLOOKUP(V23,START!$N$34:$P$44,3,FALSE),"")&amp;IFERROR(VLOOKUP(V23,START!$N$24:$P$34,3,FALSE),"")&amp;IFERROR(VLOOKUP(V23,START!$N$1:$P$23,3,FALSE),"")&amp;":"&amp;VLOOKUP(V23,START!$N$1:$P$44,2,FALSE),"")</f>
        <v/>
      </c>
      <c r="X23" s="57" t="str">
        <f t="shared" si="11"/>
        <v/>
      </c>
    </row>
    <row r="24" spans="1:24" x14ac:dyDescent="0.2">
      <c r="A24" s="51" t="str">
        <f>VLOOKUP(WEEKDAY(B24,11),START!$L$11:$M$17,2,FALSE)</f>
        <v>Fr</v>
      </c>
      <c r="B24" s="52">
        <f t="shared" si="0"/>
        <v>43847</v>
      </c>
      <c r="C24" s="49" t="str">
        <f>IFERROR(IFERROR(VLOOKUP(B24,START!$N$34:$P$44,3,FALSE),"")&amp;IFERROR(VLOOKUP(B24,START!$N$24:$P$34,3,FALSE),"")&amp;IFERROR(VLOOKUP(B24,START!$N$1:$P$23,3,FALSE),"")&amp;":"&amp;VLOOKUP(B24,START!$N$1:$P$44,2,FALSE),"")</f>
        <v/>
      </c>
      <c r="D24" s="43" t="str">
        <f t="shared" si="1"/>
        <v/>
      </c>
      <c r="E24" s="51" t="str">
        <f>VLOOKUP(WEEKDAY(F24,11),START!$L$11:$M$17,2,FALSE)</f>
        <v>Ma</v>
      </c>
      <c r="F24" s="52">
        <f t="shared" si="2"/>
        <v>43878</v>
      </c>
      <c r="G24" s="50" t="str">
        <f>IFERROR(IFERROR(VLOOKUP(F24,START!$N$34:$P$44,3,FALSE),"")&amp;IFERROR(VLOOKUP(F24,START!$N$24:$P$34,3,FALSE),"")&amp;IFERROR(VLOOKUP(F24,START!$N$1:$P$23,3,FALSE),"")&amp;":"&amp;VLOOKUP(F24,START!$N$1:$P$44,2,FALSE),"")</f>
        <v/>
      </c>
      <c r="H24" s="57">
        <f t="shared" si="3"/>
        <v>8</v>
      </c>
      <c r="I24" s="44" t="str">
        <f>VLOOKUP(WEEKDAY(J24,11),START!$L$11:$M$17,2,FALSE)</f>
        <v>Ti</v>
      </c>
      <c r="J24" s="52">
        <f t="shared" si="4"/>
        <v>43907</v>
      </c>
      <c r="K24" s="50" t="str">
        <f>IFERROR(IFERROR(VLOOKUP(J24,START!$N$34:$P$44,3,FALSE),"")&amp;IFERROR(VLOOKUP(J24,START!$N$24:$P$34,3,FALSE),"")&amp;IFERROR(VLOOKUP(J24,START!$N$1:$P$23,3,FALSE),"")&amp;":"&amp;VLOOKUP(J24,START!$N$1:$P$44,2,FALSE),"")</f>
        <v/>
      </c>
      <c r="L24" s="43" t="str">
        <f t="shared" si="5"/>
        <v/>
      </c>
      <c r="M24" s="51" t="str">
        <f>VLOOKUP(WEEKDAY(N24,11),START!$L$11:$M$17,2,FALSE)</f>
        <v>Fr</v>
      </c>
      <c r="N24" s="52">
        <f t="shared" si="6"/>
        <v>43938</v>
      </c>
      <c r="O24" s="50" t="str">
        <f>IFERROR(IFERROR(VLOOKUP(N24,START!$N$34:$P$44,3,FALSE),"")&amp;IFERROR(VLOOKUP(N24,START!$N$24:$P$34,3,FALSE),"")&amp;IFERROR(VLOOKUP(N24,START!$N$1:$P$23,3,FALSE),"")&amp;":"&amp;VLOOKUP(N24,START!$N$1:$P$44,2,FALSE),"")</f>
        <v/>
      </c>
      <c r="P24" s="57" t="str">
        <f t="shared" si="7"/>
        <v/>
      </c>
      <c r="Q24" s="51" t="str">
        <f>VLOOKUP(WEEKDAY(R24,11),START!$L$11:$M$17,2,FALSE)</f>
        <v>Sø</v>
      </c>
      <c r="R24" s="52">
        <f t="shared" si="8"/>
        <v>43968</v>
      </c>
      <c r="S24" s="50" t="str">
        <f>IFERROR(IFERROR(VLOOKUP(R24,START!$N$34:$P$44,3,FALSE),"")&amp;IFERROR(VLOOKUP(R24,START!$N$24:$P$34,3,FALSE),"")&amp;IFERROR(VLOOKUP(R24,START!$N$1:$P$23,3,FALSE),"")&amp;":"&amp;VLOOKUP(R24,START!$N$1:$P$44,2,FALSE),"")</f>
        <v/>
      </c>
      <c r="T24" s="43" t="str">
        <f t="shared" si="9"/>
        <v/>
      </c>
      <c r="U24" s="51" t="str">
        <f>VLOOKUP(WEEKDAY(V24,11),START!$L$11:$M$17,2,FALSE)</f>
        <v>On</v>
      </c>
      <c r="V24" s="52">
        <f t="shared" si="10"/>
        <v>43999</v>
      </c>
      <c r="W24" s="50" t="str">
        <f>IFERROR(IFERROR(VLOOKUP(V24,START!$N$34:$P$44,3,FALSE),"")&amp;IFERROR(VLOOKUP(V24,START!$N$24:$P$34,3,FALSE),"")&amp;IFERROR(VLOOKUP(V24,START!$N$1:$P$23,3,FALSE),"")&amp;":"&amp;VLOOKUP(V24,START!$N$1:$P$44,2,FALSE),"")</f>
        <v/>
      </c>
      <c r="X24" s="57" t="str">
        <f t="shared" si="11"/>
        <v/>
      </c>
    </row>
    <row r="25" spans="1:24" x14ac:dyDescent="0.2">
      <c r="A25" s="51" t="str">
        <f>VLOOKUP(WEEKDAY(B25,11),START!$L$11:$M$17,2,FALSE)</f>
        <v>Lø</v>
      </c>
      <c r="B25" s="52">
        <f t="shared" si="0"/>
        <v>43848</v>
      </c>
      <c r="C25" s="49" t="str">
        <f>IFERROR(IFERROR(VLOOKUP(B25,START!$N$34:$P$44,3,FALSE),"")&amp;IFERROR(VLOOKUP(B25,START!$N$24:$P$34,3,FALSE),"")&amp;IFERROR(VLOOKUP(B25,START!$N$1:$P$23,3,FALSE),"")&amp;":"&amp;VLOOKUP(B25,START!$N$1:$P$44,2,FALSE),"")</f>
        <v/>
      </c>
      <c r="D25" s="43" t="str">
        <f t="shared" si="1"/>
        <v/>
      </c>
      <c r="E25" s="51" t="str">
        <f>VLOOKUP(WEEKDAY(F25,11),START!$L$11:$M$17,2,FALSE)</f>
        <v>Ti</v>
      </c>
      <c r="F25" s="52">
        <f t="shared" si="2"/>
        <v>43879</v>
      </c>
      <c r="G25" s="50" t="str">
        <f>IFERROR(IFERROR(VLOOKUP(F25,START!$N$34:$P$44,3,FALSE),"")&amp;IFERROR(VLOOKUP(F25,START!$N$24:$P$34,3,FALSE),"")&amp;IFERROR(VLOOKUP(F25,START!$N$1:$P$23,3,FALSE),"")&amp;":"&amp;VLOOKUP(F25,START!$N$1:$P$44,2,FALSE),"")</f>
        <v/>
      </c>
      <c r="H25" s="57" t="str">
        <f t="shared" si="3"/>
        <v/>
      </c>
      <c r="I25" s="44" t="str">
        <f>VLOOKUP(WEEKDAY(J25,11),START!$L$11:$M$17,2,FALSE)</f>
        <v>On</v>
      </c>
      <c r="J25" s="52">
        <f t="shared" si="4"/>
        <v>43908</v>
      </c>
      <c r="K25" s="50" t="str">
        <f>IFERROR(IFERROR(VLOOKUP(J25,START!$N$34:$P$44,3,FALSE),"")&amp;IFERROR(VLOOKUP(J25,START!$N$24:$P$34,3,FALSE),"")&amp;IFERROR(VLOOKUP(J25,START!$N$1:$P$23,3,FALSE),"")&amp;":"&amp;VLOOKUP(J25,START!$N$1:$P$44,2,FALSE),"")</f>
        <v/>
      </c>
      <c r="L25" s="43" t="str">
        <f t="shared" si="5"/>
        <v/>
      </c>
      <c r="M25" s="51" t="str">
        <f>VLOOKUP(WEEKDAY(N25,11),START!$L$11:$M$17,2,FALSE)</f>
        <v>Lø</v>
      </c>
      <c r="N25" s="52">
        <f t="shared" si="6"/>
        <v>43939</v>
      </c>
      <c r="O25" s="50" t="str">
        <f>IFERROR(IFERROR(VLOOKUP(N25,START!$N$34:$P$44,3,FALSE),"")&amp;IFERROR(VLOOKUP(N25,START!$N$24:$P$34,3,FALSE),"")&amp;IFERROR(VLOOKUP(N25,START!$N$1:$P$23,3,FALSE),"")&amp;":"&amp;VLOOKUP(N25,START!$N$1:$P$44,2,FALSE),"")</f>
        <v/>
      </c>
      <c r="P25" s="57" t="str">
        <f t="shared" si="7"/>
        <v/>
      </c>
      <c r="Q25" s="51" t="str">
        <f>VLOOKUP(WEEKDAY(R25,11),START!$L$11:$M$17,2,FALSE)</f>
        <v>Ma</v>
      </c>
      <c r="R25" s="52">
        <f t="shared" si="8"/>
        <v>43969</v>
      </c>
      <c r="S25" s="50" t="str">
        <f>IFERROR(IFERROR(VLOOKUP(R25,START!$N$34:$P$44,3,FALSE),"")&amp;IFERROR(VLOOKUP(R25,START!$N$24:$P$34,3,FALSE),"")&amp;IFERROR(VLOOKUP(R25,START!$N$1:$P$23,3,FALSE),"")&amp;":"&amp;VLOOKUP(R25,START!$N$1:$P$44,2,FALSE),"")</f>
        <v/>
      </c>
      <c r="T25" s="43">
        <f t="shared" si="9"/>
        <v>21</v>
      </c>
      <c r="U25" s="51" t="str">
        <f>VLOOKUP(WEEKDAY(V25,11),START!$L$11:$M$17,2,FALSE)</f>
        <v>To</v>
      </c>
      <c r="V25" s="52">
        <f t="shared" si="10"/>
        <v>44000</v>
      </c>
      <c r="W25" s="50" t="str">
        <f>IFERROR(IFERROR(VLOOKUP(V25,START!$N$34:$P$44,3,FALSE),"")&amp;IFERROR(VLOOKUP(V25,START!$N$24:$P$34,3,FALSE),"")&amp;IFERROR(VLOOKUP(V25,START!$N$1:$P$23,3,FALSE),"")&amp;":"&amp;VLOOKUP(V25,START!$N$1:$P$44,2,FALSE),"")</f>
        <v/>
      </c>
      <c r="X25" s="57" t="str">
        <f t="shared" si="11"/>
        <v/>
      </c>
    </row>
    <row r="26" spans="1:24" x14ac:dyDescent="0.2">
      <c r="A26" s="51" t="str">
        <f>VLOOKUP(WEEKDAY(B26,11),START!$L$11:$M$17,2,FALSE)</f>
        <v>Sø</v>
      </c>
      <c r="B26" s="52">
        <f t="shared" si="0"/>
        <v>43849</v>
      </c>
      <c r="C26" s="49" t="str">
        <f>IFERROR(IFERROR(VLOOKUP(B26,START!$N$34:$P$44,3,FALSE),"")&amp;IFERROR(VLOOKUP(B26,START!$N$24:$P$34,3,FALSE),"")&amp;IFERROR(VLOOKUP(B26,START!$N$1:$P$23,3,FALSE),"")&amp;":"&amp;VLOOKUP(B26,START!$N$1:$P$44,2,FALSE),"")</f>
        <v/>
      </c>
      <c r="D26" s="43" t="str">
        <f t="shared" si="1"/>
        <v/>
      </c>
      <c r="E26" s="51" t="str">
        <f>VLOOKUP(WEEKDAY(F26,11),START!$L$11:$M$17,2,FALSE)</f>
        <v>On</v>
      </c>
      <c r="F26" s="52">
        <f t="shared" si="2"/>
        <v>43880</v>
      </c>
      <c r="G26" s="50" t="str">
        <f>IFERROR(IFERROR(VLOOKUP(F26,START!$N$34:$P$44,3,FALSE),"")&amp;IFERROR(VLOOKUP(F26,START!$N$24:$P$34,3,FALSE),"")&amp;IFERROR(VLOOKUP(F26,START!$N$1:$P$23,3,FALSE),"")&amp;":"&amp;VLOOKUP(F26,START!$N$1:$P$44,2,FALSE),"")</f>
        <v/>
      </c>
      <c r="H26" s="57" t="str">
        <f t="shared" si="3"/>
        <v/>
      </c>
      <c r="I26" s="44" t="str">
        <f>VLOOKUP(WEEKDAY(J26,11),START!$L$11:$M$17,2,FALSE)</f>
        <v>To</v>
      </c>
      <c r="J26" s="52">
        <f t="shared" si="4"/>
        <v>43909</v>
      </c>
      <c r="K26" s="50" t="str">
        <f>IFERROR(IFERROR(VLOOKUP(J26,START!$N$34:$P$44,3,FALSE),"")&amp;IFERROR(VLOOKUP(J26,START!$N$24:$P$34,3,FALSE),"")&amp;IFERROR(VLOOKUP(J26,START!$N$1:$P$23,3,FALSE),"")&amp;":"&amp;VLOOKUP(J26,START!$N$1:$P$44,2,FALSE),"")</f>
        <v/>
      </c>
      <c r="L26" s="43" t="str">
        <f t="shared" si="5"/>
        <v/>
      </c>
      <c r="M26" s="51" t="str">
        <f>VLOOKUP(WEEKDAY(N26,11),START!$L$11:$M$17,2,FALSE)</f>
        <v>Sø</v>
      </c>
      <c r="N26" s="52">
        <f t="shared" si="6"/>
        <v>43940</v>
      </c>
      <c r="O26" s="50" t="str">
        <f>IFERROR(IFERROR(VLOOKUP(N26,START!$N$34:$P$44,3,FALSE),"")&amp;IFERROR(VLOOKUP(N26,START!$N$24:$P$34,3,FALSE),"")&amp;IFERROR(VLOOKUP(N26,START!$N$1:$P$23,3,FALSE),"")&amp;":"&amp;VLOOKUP(N26,START!$N$1:$P$44,2,FALSE),"")</f>
        <v/>
      </c>
      <c r="P26" s="57" t="str">
        <f t="shared" si="7"/>
        <v/>
      </c>
      <c r="Q26" s="51" t="str">
        <f>VLOOKUP(WEEKDAY(R26,11),START!$L$11:$M$17,2,FALSE)</f>
        <v>Ti</v>
      </c>
      <c r="R26" s="52">
        <f t="shared" si="8"/>
        <v>43970</v>
      </c>
      <c r="S26" s="50" t="str">
        <f>IFERROR(IFERROR(VLOOKUP(R26,START!$N$34:$P$44,3,FALSE),"")&amp;IFERROR(VLOOKUP(R26,START!$N$24:$P$34,3,FALSE),"")&amp;IFERROR(VLOOKUP(R26,START!$N$1:$P$23,3,FALSE),"")&amp;":"&amp;VLOOKUP(R26,START!$N$1:$P$44,2,FALSE),"")</f>
        <v/>
      </c>
      <c r="T26" s="43" t="str">
        <f t="shared" si="9"/>
        <v/>
      </c>
      <c r="U26" s="51" t="str">
        <f>VLOOKUP(WEEKDAY(V26,11),START!$L$11:$M$17,2,FALSE)</f>
        <v>Fr</v>
      </c>
      <c r="V26" s="52">
        <f t="shared" si="10"/>
        <v>44001</v>
      </c>
      <c r="W26" s="50" t="str">
        <f>IFERROR(IFERROR(VLOOKUP(V26,START!$N$34:$P$44,3,FALSE),"")&amp;IFERROR(VLOOKUP(V26,START!$N$24:$P$34,3,FALSE),"")&amp;IFERROR(VLOOKUP(V26,START!$N$1:$P$23,3,FALSE),"")&amp;":"&amp;VLOOKUP(V26,START!$N$1:$P$44,2,FALSE),"")</f>
        <v/>
      </c>
      <c r="X26" s="57" t="str">
        <f t="shared" si="11"/>
        <v/>
      </c>
    </row>
    <row r="27" spans="1:24" x14ac:dyDescent="0.2">
      <c r="A27" s="51" t="str">
        <f>VLOOKUP(WEEKDAY(B27,11),START!$L$11:$M$17,2,FALSE)</f>
        <v>Ma</v>
      </c>
      <c r="B27" s="52">
        <f t="shared" si="0"/>
        <v>43850</v>
      </c>
      <c r="C27" s="49" t="str">
        <f>IFERROR(IFERROR(VLOOKUP(B27,START!$N$34:$P$44,3,FALSE),"")&amp;IFERROR(VLOOKUP(B27,START!$N$24:$P$34,3,FALSE),"")&amp;IFERROR(VLOOKUP(B27,START!$N$1:$P$23,3,FALSE),"")&amp;":"&amp;VLOOKUP(B27,START!$N$1:$P$44,2,FALSE),"")</f>
        <v/>
      </c>
      <c r="D27" s="43">
        <f t="shared" si="1"/>
        <v>4</v>
      </c>
      <c r="E27" s="51" t="str">
        <f>VLOOKUP(WEEKDAY(F27,11),START!$L$11:$M$17,2,FALSE)</f>
        <v>To</v>
      </c>
      <c r="F27" s="52">
        <f t="shared" si="2"/>
        <v>43881</v>
      </c>
      <c r="G27" s="50" t="str">
        <f>IFERROR(IFERROR(VLOOKUP(F27,START!$N$34:$P$44,3,FALSE),"")&amp;IFERROR(VLOOKUP(F27,START!$N$24:$P$34,3,FALSE),"")&amp;IFERROR(VLOOKUP(F27,START!$N$1:$P$23,3,FALSE),"")&amp;":"&amp;VLOOKUP(F27,START!$N$1:$P$44,2,FALSE),"")</f>
        <v/>
      </c>
      <c r="H27" s="57" t="str">
        <f t="shared" si="3"/>
        <v/>
      </c>
      <c r="I27" s="44" t="str">
        <f>VLOOKUP(WEEKDAY(J27,11),START!$L$11:$M$17,2,FALSE)</f>
        <v>Fr</v>
      </c>
      <c r="J27" s="52">
        <f t="shared" si="4"/>
        <v>43910</v>
      </c>
      <c r="K27" s="50" t="str">
        <f>IFERROR(IFERROR(VLOOKUP(J27,START!$N$34:$P$44,3,FALSE),"")&amp;IFERROR(VLOOKUP(J27,START!$N$24:$P$34,3,FALSE),"")&amp;IFERROR(VLOOKUP(J27,START!$N$1:$P$23,3,FALSE),"")&amp;":"&amp;VLOOKUP(J27,START!$N$1:$P$44,2,FALSE),"")</f>
        <v/>
      </c>
      <c r="L27" s="43" t="str">
        <f t="shared" si="5"/>
        <v/>
      </c>
      <c r="M27" s="51" t="str">
        <f>VLOOKUP(WEEKDAY(N27,11),START!$L$11:$M$17,2,FALSE)</f>
        <v>Ma</v>
      </c>
      <c r="N27" s="52">
        <f t="shared" si="6"/>
        <v>43941</v>
      </c>
      <c r="O27" s="50" t="str">
        <f>IFERROR(IFERROR(VLOOKUP(N27,START!$N$34:$P$44,3,FALSE),"")&amp;IFERROR(VLOOKUP(N27,START!$N$24:$P$34,3,FALSE),"")&amp;IFERROR(VLOOKUP(N27,START!$N$1:$P$23,3,FALSE),"")&amp;":"&amp;VLOOKUP(N27,START!$N$1:$P$44,2,FALSE),"")</f>
        <v/>
      </c>
      <c r="P27" s="57">
        <f t="shared" si="7"/>
        <v>17</v>
      </c>
      <c r="Q27" s="51" t="str">
        <f>VLOOKUP(WEEKDAY(R27,11),START!$L$11:$M$17,2,FALSE)</f>
        <v>On</v>
      </c>
      <c r="R27" s="52">
        <f t="shared" si="8"/>
        <v>43971</v>
      </c>
      <c r="S27" s="50" t="str">
        <f>IFERROR(IFERROR(VLOOKUP(R27,START!$N$34:$P$44,3,FALSE),"")&amp;IFERROR(VLOOKUP(R27,START!$N$24:$P$34,3,FALSE),"")&amp;IFERROR(VLOOKUP(R27,START!$N$1:$P$23,3,FALSE),"")&amp;":"&amp;VLOOKUP(R27,START!$N$1:$P$44,2,FALSE),"")</f>
        <v/>
      </c>
      <c r="T27" s="43" t="str">
        <f t="shared" si="9"/>
        <v/>
      </c>
      <c r="U27" s="51" t="str">
        <f>VLOOKUP(WEEKDAY(V27,11),START!$L$11:$M$17,2,FALSE)</f>
        <v>Lø</v>
      </c>
      <c r="V27" s="52">
        <f t="shared" si="10"/>
        <v>44002</v>
      </c>
      <c r="W27" s="50" t="str">
        <f>IFERROR(IFERROR(VLOOKUP(V27,START!$N$34:$P$44,3,FALSE),"")&amp;IFERROR(VLOOKUP(V27,START!$N$24:$P$34,3,FALSE),"")&amp;IFERROR(VLOOKUP(V27,START!$N$1:$P$23,3,FALSE),"")&amp;":"&amp;VLOOKUP(V27,START!$N$1:$P$44,2,FALSE),"")</f>
        <v/>
      </c>
      <c r="X27" s="57" t="str">
        <f t="shared" si="11"/>
        <v/>
      </c>
    </row>
    <row r="28" spans="1:24" x14ac:dyDescent="0.2">
      <c r="A28" s="51" t="str">
        <f>VLOOKUP(WEEKDAY(B28,11),START!$L$11:$M$17,2,FALSE)</f>
        <v>Ti</v>
      </c>
      <c r="B28" s="52">
        <f t="shared" si="0"/>
        <v>43851</v>
      </c>
      <c r="C28" s="49" t="str">
        <f>IFERROR(IFERROR(VLOOKUP(B28,START!$N$34:$P$44,3,FALSE),"")&amp;IFERROR(VLOOKUP(B28,START!$N$24:$P$34,3,FALSE),"")&amp;IFERROR(VLOOKUP(B28,START!$N$1:$P$23,3,FALSE),"")&amp;":"&amp;VLOOKUP(B28,START!$N$1:$P$44,2,FALSE),"")</f>
        <v/>
      </c>
      <c r="D28" s="43" t="str">
        <f t="shared" si="1"/>
        <v/>
      </c>
      <c r="E28" s="51" t="str">
        <f>VLOOKUP(WEEKDAY(F28,11),START!$L$11:$M$17,2,FALSE)</f>
        <v>Fr</v>
      </c>
      <c r="F28" s="52">
        <f t="shared" si="2"/>
        <v>43882</v>
      </c>
      <c r="G28" s="50" t="str">
        <f>IFERROR(IFERROR(VLOOKUP(F28,START!$N$34:$P$44,3,FALSE),"")&amp;IFERROR(VLOOKUP(F28,START!$N$24:$P$34,3,FALSE),"")&amp;IFERROR(VLOOKUP(F28,START!$N$1:$P$23,3,FALSE),"")&amp;":"&amp;VLOOKUP(F28,START!$N$1:$P$44,2,FALSE),"")</f>
        <v/>
      </c>
      <c r="H28" s="57" t="str">
        <f t="shared" si="3"/>
        <v/>
      </c>
      <c r="I28" s="44" t="str">
        <f>VLOOKUP(WEEKDAY(J28,11),START!$L$11:$M$17,2,FALSE)</f>
        <v>Lø</v>
      </c>
      <c r="J28" s="52">
        <f t="shared" si="4"/>
        <v>43911</v>
      </c>
      <c r="K28" s="50" t="str">
        <f>IFERROR(IFERROR(VLOOKUP(J28,START!$N$34:$P$44,3,FALSE),"")&amp;IFERROR(VLOOKUP(J28,START!$N$24:$P$34,3,FALSE),"")&amp;IFERROR(VLOOKUP(J28,START!$N$1:$P$23,3,FALSE),"")&amp;":"&amp;VLOOKUP(J28,START!$N$1:$P$44,2,FALSE),"")</f>
        <v/>
      </c>
      <c r="L28" s="43" t="str">
        <f t="shared" si="5"/>
        <v/>
      </c>
      <c r="M28" s="51" t="str">
        <f>VLOOKUP(WEEKDAY(N28,11),START!$L$11:$M$17,2,FALSE)</f>
        <v>Ti</v>
      </c>
      <c r="N28" s="52">
        <f t="shared" si="6"/>
        <v>43942</v>
      </c>
      <c r="O28" s="50" t="str">
        <f>IFERROR(IFERROR(VLOOKUP(N28,START!$N$34:$P$44,3,FALSE),"")&amp;IFERROR(VLOOKUP(N28,START!$N$24:$P$34,3,FALSE),"")&amp;IFERROR(VLOOKUP(N28,START!$N$1:$P$23,3,FALSE),"")&amp;":"&amp;VLOOKUP(N28,START!$N$1:$P$44,2,FALSE),"")</f>
        <v/>
      </c>
      <c r="P28" s="57" t="str">
        <f t="shared" si="7"/>
        <v/>
      </c>
      <c r="Q28" s="51" t="str">
        <f>VLOOKUP(WEEKDAY(R28,11),START!$L$11:$M$17,2,FALSE)</f>
        <v>To</v>
      </c>
      <c r="R28" s="52">
        <f t="shared" si="8"/>
        <v>43972</v>
      </c>
      <c r="S28" s="50" t="str">
        <f>IFERROR(IFERROR(VLOOKUP(R28,START!$N$34:$P$44,3,FALSE),"")&amp;IFERROR(VLOOKUP(R28,START!$N$24:$P$34,3,FALSE),"")&amp;IFERROR(VLOOKUP(R28,START!$N$1:$P$23,3,FALSE),"")&amp;":"&amp;VLOOKUP(R28,START!$N$1:$P$44,2,FALSE),"")</f>
        <v>H:Kristi himmelfartsdag</v>
      </c>
      <c r="T28" s="43" t="str">
        <f t="shared" si="9"/>
        <v/>
      </c>
      <c r="U28" s="51" t="str">
        <f>VLOOKUP(WEEKDAY(V28,11),START!$L$11:$M$17,2,FALSE)</f>
        <v>Sø</v>
      </c>
      <c r="V28" s="52">
        <f t="shared" si="10"/>
        <v>44003</v>
      </c>
      <c r="W28" s="50" t="str">
        <f>IFERROR(IFERROR(VLOOKUP(V28,START!$N$34:$P$44,3,FALSE),"")&amp;IFERROR(VLOOKUP(V28,START!$N$24:$P$34,3,FALSE),"")&amp;IFERROR(VLOOKUP(V28,START!$N$1:$P$23,3,FALSE),"")&amp;":"&amp;VLOOKUP(V28,START!$N$1:$P$44,2,FALSE),"")</f>
        <v/>
      </c>
      <c r="X28" s="57" t="str">
        <f t="shared" si="11"/>
        <v/>
      </c>
    </row>
    <row r="29" spans="1:24" x14ac:dyDescent="0.2">
      <c r="A29" s="51" t="str">
        <f>VLOOKUP(WEEKDAY(B29,11),START!$L$11:$M$17,2,FALSE)</f>
        <v>On</v>
      </c>
      <c r="B29" s="52">
        <f t="shared" si="0"/>
        <v>43852</v>
      </c>
      <c r="C29" s="49" t="str">
        <f>IFERROR(IFERROR(VLOOKUP(B29,START!$N$34:$P$44,3,FALSE),"")&amp;IFERROR(VLOOKUP(B29,START!$N$24:$P$34,3,FALSE),"")&amp;IFERROR(VLOOKUP(B29,START!$N$1:$P$23,3,FALSE),"")&amp;":"&amp;VLOOKUP(B29,START!$N$1:$P$44,2,FALSE),"")</f>
        <v/>
      </c>
      <c r="D29" s="43" t="str">
        <f t="shared" si="1"/>
        <v/>
      </c>
      <c r="E29" s="51" t="str">
        <f>VLOOKUP(WEEKDAY(F29,11),START!$L$11:$M$17,2,FALSE)</f>
        <v>Lø</v>
      </c>
      <c r="F29" s="52">
        <f t="shared" si="2"/>
        <v>43883</v>
      </c>
      <c r="G29" s="50" t="str">
        <f>IFERROR(IFERROR(VLOOKUP(F29,START!$N$34:$P$44,3,FALSE),"")&amp;IFERROR(VLOOKUP(F29,START!$N$24:$P$34,3,FALSE),"")&amp;IFERROR(VLOOKUP(F29,START!$N$1:$P$23,3,FALSE),"")&amp;":"&amp;VLOOKUP(F29,START!$N$1:$P$44,2,FALSE),"")</f>
        <v/>
      </c>
      <c r="H29" s="57" t="str">
        <f t="shared" si="3"/>
        <v/>
      </c>
      <c r="I29" s="44" t="str">
        <f>VLOOKUP(WEEKDAY(J29,11),START!$L$11:$M$17,2,FALSE)</f>
        <v>Sø</v>
      </c>
      <c r="J29" s="52">
        <f t="shared" si="4"/>
        <v>43912</v>
      </c>
      <c r="K29" s="50" t="str">
        <f>IFERROR(IFERROR(VLOOKUP(J29,START!$N$34:$P$44,3,FALSE),"")&amp;IFERROR(VLOOKUP(J29,START!$N$24:$P$34,3,FALSE),"")&amp;IFERROR(VLOOKUP(J29,START!$N$1:$P$23,3,FALSE),"")&amp;":"&amp;VLOOKUP(J29,START!$N$1:$P$44,2,FALSE),"")</f>
        <v/>
      </c>
      <c r="L29" s="43" t="str">
        <f t="shared" si="5"/>
        <v/>
      </c>
      <c r="M29" s="51" t="str">
        <f>VLOOKUP(WEEKDAY(N29,11),START!$L$11:$M$17,2,FALSE)</f>
        <v>On</v>
      </c>
      <c r="N29" s="52">
        <f t="shared" si="6"/>
        <v>43943</v>
      </c>
      <c r="O29" s="50" t="str">
        <f>IFERROR(IFERROR(VLOOKUP(N29,START!$N$34:$P$44,3,FALSE),"")&amp;IFERROR(VLOOKUP(N29,START!$N$24:$P$34,3,FALSE),"")&amp;IFERROR(VLOOKUP(N29,START!$N$1:$P$23,3,FALSE),"")&amp;":"&amp;VLOOKUP(N29,START!$N$1:$P$44,2,FALSE),"")</f>
        <v/>
      </c>
      <c r="P29" s="57" t="str">
        <f t="shared" si="7"/>
        <v/>
      </c>
      <c r="Q29" s="51" t="str">
        <f>VLOOKUP(WEEKDAY(R29,11),START!$L$11:$M$17,2,FALSE)</f>
        <v>Fr</v>
      </c>
      <c r="R29" s="52">
        <f t="shared" si="8"/>
        <v>43973</v>
      </c>
      <c r="S29" s="50" t="str">
        <f>IFERROR(IFERROR(VLOOKUP(R29,START!$N$34:$P$44,3,FALSE),"")&amp;IFERROR(VLOOKUP(R29,START!$N$24:$P$34,3,FALSE),"")&amp;IFERROR(VLOOKUP(R29,START!$N$1:$P$23,3,FALSE),"")&amp;":"&amp;VLOOKUP(R29,START!$N$1:$P$44,2,FALSE),"")</f>
        <v/>
      </c>
      <c r="T29" s="43" t="str">
        <f t="shared" si="9"/>
        <v/>
      </c>
      <c r="U29" s="51" t="str">
        <f>VLOOKUP(WEEKDAY(V29,11),START!$L$11:$M$17,2,FALSE)</f>
        <v>Ma</v>
      </c>
      <c r="V29" s="52">
        <f t="shared" si="10"/>
        <v>44004</v>
      </c>
      <c r="W29" s="50" t="str">
        <f>IFERROR(IFERROR(VLOOKUP(V29,START!$N$34:$P$44,3,FALSE),"")&amp;IFERROR(VLOOKUP(V29,START!$N$24:$P$34,3,FALSE),"")&amp;IFERROR(VLOOKUP(V29,START!$N$1:$P$23,3,FALSE),"")&amp;":"&amp;VLOOKUP(V29,START!$N$1:$P$44,2,FALSE),"")</f>
        <v/>
      </c>
      <c r="X29" s="57">
        <f t="shared" si="11"/>
        <v>26</v>
      </c>
    </row>
    <row r="30" spans="1:24" x14ac:dyDescent="0.2">
      <c r="A30" s="51" t="str">
        <f>VLOOKUP(WEEKDAY(B30,11),START!$L$11:$M$17,2,FALSE)</f>
        <v>To</v>
      </c>
      <c r="B30" s="52">
        <f t="shared" si="0"/>
        <v>43853</v>
      </c>
      <c r="C30" s="49" t="str">
        <f>IFERROR(IFERROR(VLOOKUP(B30,START!$N$34:$P$44,3,FALSE),"")&amp;IFERROR(VLOOKUP(B30,START!$N$24:$P$34,3,FALSE),"")&amp;IFERROR(VLOOKUP(B30,START!$N$1:$P$23,3,FALSE),"")&amp;":"&amp;VLOOKUP(B30,START!$N$1:$P$44,2,FALSE),"")</f>
        <v/>
      </c>
      <c r="D30" s="43" t="str">
        <f t="shared" si="1"/>
        <v/>
      </c>
      <c r="E30" s="51" t="str">
        <f>VLOOKUP(WEEKDAY(F30,11),START!$L$11:$M$17,2,FALSE)</f>
        <v>Sø</v>
      </c>
      <c r="F30" s="52">
        <f t="shared" si="2"/>
        <v>43884</v>
      </c>
      <c r="G30" s="50" t="str">
        <f>IFERROR(IFERROR(VLOOKUP(F30,START!$N$34:$P$44,3,FALSE),"")&amp;IFERROR(VLOOKUP(F30,START!$N$24:$P$34,3,FALSE),"")&amp;IFERROR(VLOOKUP(F30,START!$N$1:$P$23,3,FALSE),"")&amp;":"&amp;VLOOKUP(F30,START!$N$1:$P$44,2,FALSE),"")</f>
        <v>A:Fastelavnssøndag</v>
      </c>
      <c r="H30" s="57" t="str">
        <f t="shared" si="3"/>
        <v/>
      </c>
      <c r="I30" s="44" t="str">
        <f>VLOOKUP(WEEKDAY(J30,11),START!$L$11:$M$17,2,FALSE)</f>
        <v>Ma</v>
      </c>
      <c r="J30" s="52">
        <f t="shared" si="4"/>
        <v>43913</v>
      </c>
      <c r="K30" s="50" t="str">
        <f>IFERROR(IFERROR(VLOOKUP(J30,START!$N$34:$P$44,3,FALSE),"")&amp;IFERROR(VLOOKUP(J30,START!$N$24:$P$34,3,FALSE),"")&amp;IFERROR(VLOOKUP(J30,START!$N$1:$P$23,3,FALSE),"")&amp;":"&amp;VLOOKUP(J30,START!$N$1:$P$44,2,FALSE),"")</f>
        <v/>
      </c>
      <c r="L30" s="43">
        <f t="shared" si="5"/>
        <v>13</v>
      </c>
      <c r="M30" s="51" t="str">
        <f>VLOOKUP(WEEKDAY(N30,11),START!$L$11:$M$17,2,FALSE)</f>
        <v>To</v>
      </c>
      <c r="N30" s="52">
        <f t="shared" si="6"/>
        <v>43944</v>
      </c>
      <c r="O30" s="50" t="str">
        <f>IFERROR(IFERROR(VLOOKUP(N30,START!$N$34:$P$44,3,FALSE),"")&amp;IFERROR(VLOOKUP(N30,START!$N$24:$P$34,3,FALSE),"")&amp;IFERROR(VLOOKUP(N30,START!$N$1:$P$23,3,FALSE),"")&amp;":"&amp;VLOOKUP(N30,START!$N$1:$P$44,2,FALSE),"")</f>
        <v/>
      </c>
      <c r="P30" s="57" t="str">
        <f t="shared" si="7"/>
        <v/>
      </c>
      <c r="Q30" s="51" t="str">
        <f>VLOOKUP(WEEKDAY(R30,11),START!$L$11:$M$17,2,FALSE)</f>
        <v>Lø</v>
      </c>
      <c r="R30" s="52">
        <f t="shared" si="8"/>
        <v>43974</v>
      </c>
      <c r="S30" s="50" t="str">
        <f>IFERROR(IFERROR(VLOOKUP(R30,START!$N$34:$P$44,3,FALSE),"")&amp;IFERROR(VLOOKUP(R30,START!$N$24:$P$34,3,FALSE),"")&amp;IFERROR(VLOOKUP(R30,START!$N$1:$P$23,3,FALSE),"")&amp;":"&amp;VLOOKUP(R30,START!$N$1:$P$44,2,FALSE),"")</f>
        <v/>
      </c>
      <c r="T30" s="43" t="str">
        <f t="shared" si="9"/>
        <v/>
      </c>
      <c r="U30" s="51" t="str">
        <f>VLOOKUP(WEEKDAY(V30,11),START!$L$11:$M$17,2,FALSE)</f>
        <v>Ti</v>
      </c>
      <c r="V30" s="52">
        <f t="shared" si="10"/>
        <v>44005</v>
      </c>
      <c r="W30" s="50" t="str">
        <f>IFERROR(IFERROR(VLOOKUP(V30,START!$N$34:$P$44,3,FALSE),"")&amp;IFERROR(VLOOKUP(V30,START!$N$24:$P$34,3,FALSE),"")&amp;IFERROR(VLOOKUP(V30,START!$N$1:$P$23,3,FALSE),"")&amp;":"&amp;VLOOKUP(V30,START!$N$1:$P$44,2,FALSE),"")</f>
        <v>A:Sankthansaften</v>
      </c>
      <c r="X30" s="57" t="str">
        <f t="shared" si="11"/>
        <v/>
      </c>
    </row>
    <row r="31" spans="1:24" x14ac:dyDescent="0.2">
      <c r="A31" s="51" t="str">
        <f>VLOOKUP(WEEKDAY(B31,11),START!$L$11:$M$17,2,FALSE)</f>
        <v>Fr</v>
      </c>
      <c r="B31" s="52">
        <f t="shared" si="0"/>
        <v>43854</v>
      </c>
      <c r="C31" s="49" t="str">
        <f>IFERROR(IFERROR(VLOOKUP(B31,START!$N$34:$P$44,3,FALSE),"")&amp;IFERROR(VLOOKUP(B31,START!$N$24:$P$34,3,FALSE),"")&amp;IFERROR(VLOOKUP(B31,START!$N$1:$P$23,3,FALSE),"")&amp;":"&amp;VLOOKUP(B31,START!$N$1:$P$44,2,FALSE),"")</f>
        <v/>
      </c>
      <c r="D31" s="43" t="str">
        <f t="shared" si="1"/>
        <v/>
      </c>
      <c r="E31" s="51" t="str">
        <f>VLOOKUP(WEEKDAY(F31,11),START!$L$11:$M$17,2,FALSE)</f>
        <v>Ma</v>
      </c>
      <c r="F31" s="52">
        <f t="shared" si="2"/>
        <v>43885</v>
      </c>
      <c r="G31" s="50" t="str">
        <f>IFERROR(IFERROR(VLOOKUP(F31,START!$N$34:$P$44,3,FALSE),"")&amp;IFERROR(VLOOKUP(F31,START!$N$24:$P$34,3,FALSE),"")&amp;IFERROR(VLOOKUP(F31,START!$N$1:$P$23,3,FALSE),"")&amp;":"&amp;VLOOKUP(F31,START!$N$1:$P$44,2,FALSE),"")</f>
        <v/>
      </c>
      <c r="H31" s="57">
        <f t="shared" si="3"/>
        <v>9</v>
      </c>
      <c r="I31" s="44" t="str">
        <f>VLOOKUP(WEEKDAY(J31,11),START!$L$11:$M$17,2,FALSE)</f>
        <v>Ti</v>
      </c>
      <c r="J31" s="52">
        <f t="shared" si="4"/>
        <v>43914</v>
      </c>
      <c r="K31" s="50" t="str">
        <f>IFERROR(IFERROR(VLOOKUP(J31,START!$N$34:$P$44,3,FALSE),"")&amp;IFERROR(VLOOKUP(J31,START!$N$24:$P$34,3,FALSE),"")&amp;IFERROR(VLOOKUP(J31,START!$N$1:$P$23,3,FALSE),"")&amp;":"&amp;VLOOKUP(J31,START!$N$1:$P$44,2,FALSE),"")</f>
        <v/>
      </c>
      <c r="L31" s="43" t="str">
        <f t="shared" si="5"/>
        <v/>
      </c>
      <c r="M31" s="51" t="str">
        <f>VLOOKUP(WEEKDAY(N31,11),START!$L$11:$M$17,2,FALSE)</f>
        <v>Fr</v>
      </c>
      <c r="N31" s="52">
        <f t="shared" si="6"/>
        <v>43945</v>
      </c>
      <c r="O31" s="50" t="str">
        <f>IFERROR(IFERROR(VLOOKUP(N31,START!$N$34:$P$44,3,FALSE),"")&amp;IFERROR(VLOOKUP(N31,START!$N$24:$P$34,3,FALSE),"")&amp;IFERROR(VLOOKUP(N31,START!$N$1:$P$23,3,FALSE),"")&amp;":"&amp;VLOOKUP(N31,START!$N$1:$P$44,2,FALSE),"")</f>
        <v/>
      </c>
      <c r="P31" s="57" t="str">
        <f t="shared" si="7"/>
        <v/>
      </c>
      <c r="Q31" s="51" t="str">
        <f>VLOOKUP(WEEKDAY(R31,11),START!$L$11:$M$17,2,FALSE)</f>
        <v>Sø</v>
      </c>
      <c r="R31" s="52">
        <f t="shared" si="8"/>
        <v>43975</v>
      </c>
      <c r="S31" s="50" t="str">
        <f>IFERROR(IFERROR(VLOOKUP(R31,START!$N$34:$P$44,3,FALSE),"")&amp;IFERROR(VLOOKUP(R31,START!$N$24:$P$34,3,FALSE),"")&amp;IFERROR(VLOOKUP(R31,START!$N$1:$P$23,3,FALSE),"")&amp;":"&amp;VLOOKUP(R31,START!$N$1:$P$44,2,FALSE),"")</f>
        <v/>
      </c>
      <c r="T31" s="43" t="str">
        <f t="shared" si="9"/>
        <v/>
      </c>
      <c r="U31" s="51" t="str">
        <f>VLOOKUP(WEEKDAY(V31,11),START!$L$11:$M$17,2,FALSE)</f>
        <v>On</v>
      </c>
      <c r="V31" s="52">
        <f t="shared" si="10"/>
        <v>44006</v>
      </c>
      <c r="W31" s="50" t="str">
        <f>IFERROR(IFERROR(VLOOKUP(V31,START!$N$34:$P$44,3,FALSE),"")&amp;IFERROR(VLOOKUP(V31,START!$N$24:$P$34,3,FALSE),"")&amp;IFERROR(VLOOKUP(V31,START!$N$1:$P$23,3,FALSE),"")&amp;":"&amp;VLOOKUP(V31,START!$N$1:$P$44,2,FALSE),"")</f>
        <v/>
      </c>
      <c r="X31" s="57" t="str">
        <f t="shared" si="11"/>
        <v/>
      </c>
    </row>
    <row r="32" spans="1:24" x14ac:dyDescent="0.2">
      <c r="A32" s="51" t="str">
        <f>VLOOKUP(WEEKDAY(B32,11),START!$L$11:$M$17,2,FALSE)</f>
        <v>Lø</v>
      </c>
      <c r="B32" s="52">
        <f t="shared" si="0"/>
        <v>43855</v>
      </c>
      <c r="C32" s="49" t="str">
        <f>IFERROR(IFERROR(VLOOKUP(B32,START!$N$34:$P$44,3,FALSE),"")&amp;IFERROR(VLOOKUP(B32,START!$N$24:$P$34,3,FALSE),"")&amp;IFERROR(VLOOKUP(B32,START!$N$1:$P$23,3,FALSE),"")&amp;":"&amp;VLOOKUP(B32,START!$N$1:$P$44,2,FALSE),"")</f>
        <v/>
      </c>
      <c r="D32" s="43" t="str">
        <f t="shared" si="1"/>
        <v/>
      </c>
      <c r="E32" s="51" t="str">
        <f>VLOOKUP(WEEKDAY(F32,11),START!$L$11:$M$17,2,FALSE)</f>
        <v>Ti</v>
      </c>
      <c r="F32" s="52">
        <f t="shared" si="2"/>
        <v>43886</v>
      </c>
      <c r="G32" s="50" t="str">
        <f>IFERROR(IFERROR(VLOOKUP(F32,START!$N$34:$P$44,3,FALSE),"")&amp;IFERROR(VLOOKUP(F32,START!$N$24:$P$34,3,FALSE),"")&amp;IFERROR(VLOOKUP(F32,START!$N$1:$P$23,3,FALSE),"")&amp;":"&amp;VLOOKUP(F32,START!$N$1:$P$44,2,FALSE),"")</f>
        <v/>
      </c>
      <c r="H32" s="57" t="str">
        <f t="shared" si="3"/>
        <v/>
      </c>
      <c r="I32" s="44" t="str">
        <f>VLOOKUP(WEEKDAY(J32,11),START!$L$11:$M$17,2,FALSE)</f>
        <v>On</v>
      </c>
      <c r="J32" s="52">
        <f t="shared" si="4"/>
        <v>43915</v>
      </c>
      <c r="K32" s="50" t="str">
        <f>IFERROR(IFERROR(VLOOKUP(J32,START!$N$34:$P$44,3,FALSE),"")&amp;IFERROR(VLOOKUP(J32,START!$N$24:$P$34,3,FALSE),"")&amp;IFERROR(VLOOKUP(J32,START!$N$1:$P$23,3,FALSE),"")&amp;":"&amp;VLOOKUP(J32,START!$N$1:$P$44,2,FALSE),"")</f>
        <v/>
      </c>
      <c r="L32" s="43" t="str">
        <f t="shared" si="5"/>
        <v/>
      </c>
      <c r="M32" s="51" t="str">
        <f>VLOOKUP(WEEKDAY(N32,11),START!$L$11:$M$17,2,FALSE)</f>
        <v>Lø</v>
      </c>
      <c r="N32" s="52">
        <f t="shared" si="6"/>
        <v>43946</v>
      </c>
      <c r="O32" s="50" t="str">
        <f>IFERROR(IFERROR(VLOOKUP(N32,START!$N$34:$P$44,3,FALSE),"")&amp;IFERROR(VLOOKUP(N32,START!$N$24:$P$34,3,FALSE),"")&amp;IFERROR(VLOOKUP(N32,START!$N$1:$P$23,3,FALSE),"")&amp;":"&amp;VLOOKUP(N32,START!$N$1:$P$44,2,FALSE),"")</f>
        <v/>
      </c>
      <c r="P32" s="57" t="str">
        <f t="shared" si="7"/>
        <v/>
      </c>
      <c r="Q32" s="51" t="str">
        <f>VLOOKUP(WEEKDAY(R32,11),START!$L$11:$M$17,2,FALSE)</f>
        <v>Ma</v>
      </c>
      <c r="R32" s="52">
        <f t="shared" si="8"/>
        <v>43976</v>
      </c>
      <c r="S32" s="50" t="str">
        <f>IFERROR(IFERROR(VLOOKUP(R32,START!$N$34:$P$44,3,FALSE),"")&amp;IFERROR(VLOOKUP(R32,START!$N$24:$P$34,3,FALSE),"")&amp;IFERROR(VLOOKUP(R32,START!$N$1:$P$23,3,FALSE),"")&amp;":"&amp;VLOOKUP(R32,START!$N$1:$P$44,2,FALSE),"")</f>
        <v/>
      </c>
      <c r="T32" s="43">
        <f t="shared" si="9"/>
        <v>22</v>
      </c>
      <c r="U32" s="51" t="str">
        <f>VLOOKUP(WEEKDAY(V32,11),START!$L$11:$M$17,2,FALSE)</f>
        <v>To</v>
      </c>
      <c r="V32" s="52">
        <f t="shared" si="10"/>
        <v>44007</v>
      </c>
      <c r="W32" s="50" t="str">
        <f>IFERROR(IFERROR(VLOOKUP(V32,START!$N$34:$P$44,3,FALSE),"")&amp;IFERROR(VLOOKUP(V32,START!$N$24:$P$34,3,FALSE),"")&amp;IFERROR(VLOOKUP(V32,START!$N$1:$P$23,3,FALSE),"")&amp;":"&amp;VLOOKUP(V32,START!$N$1:$P$44,2,FALSE),"")</f>
        <v/>
      </c>
      <c r="X32" s="57" t="str">
        <f t="shared" si="11"/>
        <v/>
      </c>
    </row>
    <row r="33" spans="1:24" x14ac:dyDescent="0.2">
      <c r="A33" s="51" t="str">
        <f>VLOOKUP(WEEKDAY(B33,11),START!$L$11:$M$17,2,FALSE)</f>
        <v>Sø</v>
      </c>
      <c r="B33" s="52">
        <f t="shared" si="0"/>
        <v>43856</v>
      </c>
      <c r="C33" s="49" t="str">
        <f>IFERROR(IFERROR(VLOOKUP(B33,START!$N$34:$P$44,3,FALSE),"")&amp;IFERROR(VLOOKUP(B33,START!$N$24:$P$34,3,FALSE),"")&amp;IFERROR(VLOOKUP(B33,START!$N$1:$P$23,3,FALSE),"")&amp;":"&amp;VLOOKUP(B33,START!$N$1:$P$44,2,FALSE),"")</f>
        <v/>
      </c>
      <c r="D33" s="43" t="str">
        <f t="shared" si="1"/>
        <v/>
      </c>
      <c r="E33" s="51" t="str">
        <f>VLOOKUP(WEEKDAY(F33,11),START!$L$11:$M$17,2,FALSE)</f>
        <v>On</v>
      </c>
      <c r="F33" s="52">
        <f t="shared" si="2"/>
        <v>43887</v>
      </c>
      <c r="G33" s="50" t="str">
        <f>IFERROR(IFERROR(VLOOKUP(F33,START!$N$34:$P$44,3,FALSE),"")&amp;IFERROR(VLOOKUP(F33,START!$N$24:$P$34,3,FALSE),"")&amp;IFERROR(VLOOKUP(F33,START!$N$1:$P$23,3,FALSE),"")&amp;":"&amp;VLOOKUP(F33,START!$N$1:$P$44,2,FALSE),"")</f>
        <v/>
      </c>
      <c r="H33" s="57" t="str">
        <f t="shared" si="3"/>
        <v/>
      </c>
      <c r="I33" s="44" t="str">
        <f>VLOOKUP(WEEKDAY(J33,11),START!$L$11:$M$17,2,FALSE)</f>
        <v>To</v>
      </c>
      <c r="J33" s="52">
        <f t="shared" si="4"/>
        <v>43916</v>
      </c>
      <c r="K33" s="50" t="str">
        <f>IFERROR(IFERROR(VLOOKUP(J33,START!$N$34:$P$44,3,FALSE),"")&amp;IFERROR(VLOOKUP(J33,START!$N$24:$P$34,3,FALSE),"")&amp;IFERROR(VLOOKUP(J33,START!$N$1:$P$23,3,FALSE),"")&amp;":"&amp;VLOOKUP(J33,START!$N$1:$P$44,2,FALSE),"")</f>
        <v/>
      </c>
      <c r="L33" s="43" t="str">
        <f t="shared" si="5"/>
        <v/>
      </c>
      <c r="M33" s="51" t="str">
        <f>VLOOKUP(WEEKDAY(N33,11),START!$L$11:$M$17,2,FALSE)</f>
        <v>Sø</v>
      </c>
      <c r="N33" s="52">
        <f t="shared" si="6"/>
        <v>43947</v>
      </c>
      <c r="O33" s="50" t="str">
        <f>IFERROR(IFERROR(VLOOKUP(N33,START!$N$34:$P$44,3,FALSE),"")&amp;IFERROR(VLOOKUP(N33,START!$N$24:$P$34,3,FALSE),"")&amp;IFERROR(VLOOKUP(N33,START!$N$1:$P$23,3,FALSE),"")&amp;":"&amp;VLOOKUP(N33,START!$N$1:$P$44,2,FALSE),"")</f>
        <v/>
      </c>
      <c r="P33" s="57" t="str">
        <f t="shared" si="7"/>
        <v/>
      </c>
      <c r="Q33" s="51" t="str">
        <f>VLOOKUP(WEEKDAY(R33,11),START!$L$11:$M$17,2,FALSE)</f>
        <v>Ti</v>
      </c>
      <c r="R33" s="52">
        <f t="shared" si="8"/>
        <v>43977</v>
      </c>
      <c r="S33" s="50" t="str">
        <f>IFERROR(IFERROR(VLOOKUP(R33,START!$N$34:$P$44,3,FALSE),"")&amp;IFERROR(VLOOKUP(R33,START!$N$24:$P$34,3,FALSE),"")&amp;IFERROR(VLOOKUP(R33,START!$N$1:$P$23,3,FALSE),"")&amp;":"&amp;VLOOKUP(R33,START!$N$1:$P$44,2,FALSE),"")</f>
        <v/>
      </c>
      <c r="T33" s="43" t="str">
        <f t="shared" si="9"/>
        <v/>
      </c>
      <c r="U33" s="51" t="str">
        <f>VLOOKUP(WEEKDAY(V33,11),START!$L$11:$M$17,2,FALSE)</f>
        <v>Fr</v>
      </c>
      <c r="V33" s="52">
        <f t="shared" si="10"/>
        <v>44008</v>
      </c>
      <c r="W33" s="50" t="str">
        <f>IFERROR(IFERROR(VLOOKUP(V33,START!$N$34:$P$44,3,FALSE),"")&amp;IFERROR(VLOOKUP(V33,START!$N$24:$P$34,3,FALSE),"")&amp;IFERROR(VLOOKUP(V33,START!$N$1:$P$23,3,FALSE),"")&amp;":"&amp;VLOOKUP(V33,START!$N$1:$P$44,2,FALSE),"")</f>
        <v/>
      </c>
      <c r="X33" s="57" t="str">
        <f t="shared" si="11"/>
        <v/>
      </c>
    </row>
    <row r="34" spans="1:24" x14ac:dyDescent="0.2">
      <c r="A34" s="51" t="str">
        <f>VLOOKUP(WEEKDAY(B34,11),START!$L$11:$M$17,2,FALSE)</f>
        <v>Ma</v>
      </c>
      <c r="B34" s="52">
        <f t="shared" si="0"/>
        <v>43857</v>
      </c>
      <c r="C34" s="49" t="str">
        <f>IFERROR(IFERROR(VLOOKUP(B34,START!$N$34:$P$44,3,FALSE),"")&amp;IFERROR(VLOOKUP(B34,START!$N$24:$P$34,3,FALSE),"")&amp;IFERROR(VLOOKUP(B34,START!$N$1:$P$23,3,FALSE),"")&amp;":"&amp;VLOOKUP(B34,START!$N$1:$P$44,2,FALSE),"")</f>
        <v/>
      </c>
      <c r="D34" s="43">
        <f t="shared" si="1"/>
        <v>5</v>
      </c>
      <c r="E34" s="51" t="str">
        <f>VLOOKUP(WEEKDAY(F34,11),START!$L$11:$M$17,2,FALSE)</f>
        <v>To</v>
      </c>
      <c r="F34" s="52">
        <f t="shared" si="2"/>
        <v>43888</v>
      </c>
      <c r="G34" s="50" t="str">
        <f>IFERROR(IFERROR(VLOOKUP(F34,START!$N$34:$P$44,3,FALSE),"")&amp;IFERROR(VLOOKUP(F34,START!$N$24:$P$34,3,FALSE),"")&amp;IFERROR(VLOOKUP(F34,START!$N$1:$P$23,3,FALSE),"")&amp;":"&amp;VLOOKUP(F34,START!$N$1:$P$44,2,FALSE),"")</f>
        <v/>
      </c>
      <c r="H34" s="57" t="str">
        <f t="shared" si="3"/>
        <v/>
      </c>
      <c r="I34" s="44" t="str">
        <f>VLOOKUP(WEEKDAY(J34,11),START!$L$11:$M$17,2,FALSE)</f>
        <v>Fr</v>
      </c>
      <c r="J34" s="52">
        <f t="shared" si="4"/>
        <v>43917</v>
      </c>
      <c r="K34" s="50" t="str">
        <f>IFERROR(IFERROR(VLOOKUP(J34,START!$N$34:$P$44,3,FALSE),"")&amp;IFERROR(VLOOKUP(J34,START!$N$24:$P$34,3,FALSE),"")&amp;IFERROR(VLOOKUP(J34,START!$N$1:$P$23,3,FALSE),"")&amp;":"&amp;VLOOKUP(J34,START!$N$1:$P$44,2,FALSE),"")</f>
        <v/>
      </c>
      <c r="L34" s="43" t="str">
        <f t="shared" si="5"/>
        <v/>
      </c>
      <c r="M34" s="51" t="str">
        <f>VLOOKUP(WEEKDAY(N34,11),START!$L$11:$M$17,2,FALSE)</f>
        <v>Ma</v>
      </c>
      <c r="N34" s="52">
        <f t="shared" si="6"/>
        <v>43948</v>
      </c>
      <c r="O34" s="50" t="str">
        <f>IFERROR(IFERROR(VLOOKUP(N34,START!$N$34:$P$44,3,FALSE),"")&amp;IFERROR(VLOOKUP(N34,START!$N$24:$P$34,3,FALSE),"")&amp;IFERROR(VLOOKUP(N34,START!$N$1:$P$23,3,FALSE),"")&amp;":"&amp;VLOOKUP(N34,START!$N$1:$P$44,2,FALSE),"")</f>
        <v/>
      </c>
      <c r="P34" s="57">
        <f t="shared" si="7"/>
        <v>18</v>
      </c>
      <c r="Q34" s="51" t="str">
        <f>VLOOKUP(WEEKDAY(R34,11),START!$L$11:$M$17,2,FALSE)</f>
        <v>On</v>
      </c>
      <c r="R34" s="52">
        <f t="shared" si="8"/>
        <v>43978</v>
      </c>
      <c r="S34" s="50" t="str">
        <f>IFERROR(IFERROR(VLOOKUP(R34,START!$N$34:$P$44,3,FALSE),"")&amp;IFERROR(VLOOKUP(R34,START!$N$24:$P$34,3,FALSE),"")&amp;IFERROR(VLOOKUP(R34,START!$N$1:$P$23,3,FALSE),"")&amp;":"&amp;VLOOKUP(R34,START!$N$1:$P$44,2,FALSE),"")</f>
        <v/>
      </c>
      <c r="T34" s="43" t="str">
        <f t="shared" si="9"/>
        <v/>
      </c>
      <c r="U34" s="51" t="str">
        <f>VLOOKUP(WEEKDAY(V34,11),START!$L$11:$M$17,2,FALSE)</f>
        <v>Lø</v>
      </c>
      <c r="V34" s="52">
        <f t="shared" si="10"/>
        <v>44009</v>
      </c>
      <c r="W34" s="50" t="str">
        <f>IFERROR(IFERROR(VLOOKUP(V34,START!$N$34:$P$44,3,FALSE),"")&amp;IFERROR(VLOOKUP(V34,START!$N$24:$P$34,3,FALSE),"")&amp;IFERROR(VLOOKUP(V34,START!$N$1:$P$23,3,FALSE),"")&amp;":"&amp;VLOOKUP(V34,START!$N$1:$P$44,2,FALSE),"")</f>
        <v/>
      </c>
      <c r="X34" s="57" t="str">
        <f t="shared" si="11"/>
        <v/>
      </c>
    </row>
    <row r="35" spans="1:24" x14ac:dyDescent="0.2">
      <c r="A35" s="51" t="str">
        <f>VLOOKUP(WEEKDAY(B35,11),START!$L$11:$M$17,2,FALSE)</f>
        <v>Ti</v>
      </c>
      <c r="B35" s="52">
        <f t="shared" si="0"/>
        <v>43858</v>
      </c>
      <c r="C35" s="49" t="str">
        <f>IFERROR(IFERROR(VLOOKUP(B35,START!$N$34:$P$44,3,FALSE),"")&amp;IFERROR(VLOOKUP(B35,START!$N$24:$P$34,3,FALSE),"")&amp;IFERROR(VLOOKUP(B35,START!$N$1:$P$23,3,FALSE),"")&amp;":"&amp;VLOOKUP(B35,START!$N$1:$P$44,2,FALSE),"")</f>
        <v/>
      </c>
      <c r="D35" s="43" t="str">
        <f t="shared" si="1"/>
        <v/>
      </c>
      <c r="E35" s="51" t="str">
        <f>VLOOKUP(WEEKDAY(F35,11),START!$L$11:$M$17,2,FALSE)</f>
        <v>Fr</v>
      </c>
      <c r="F35" s="52">
        <f t="shared" si="2"/>
        <v>43889</v>
      </c>
      <c r="G35" s="50" t="str">
        <f>IFERROR(IFERROR(VLOOKUP(F35,START!$N$34:$P$44,3,FALSE),"")&amp;IFERROR(VLOOKUP(F35,START!$N$24:$P$34,3,FALSE),"")&amp;IFERROR(VLOOKUP(F35,START!$N$1:$P$23,3,FALSE),"")&amp;":"&amp;VLOOKUP(F35,START!$N$1:$P$44,2,FALSE),"")</f>
        <v/>
      </c>
      <c r="H35" s="57" t="str">
        <f t="shared" si="3"/>
        <v/>
      </c>
      <c r="I35" s="44" t="str">
        <f>VLOOKUP(WEEKDAY(J35,11),START!$L$11:$M$17,2,FALSE)</f>
        <v>Lø</v>
      </c>
      <c r="J35" s="52">
        <f t="shared" si="4"/>
        <v>43918</v>
      </c>
      <c r="K35" s="50" t="str">
        <f>IFERROR(IFERROR(VLOOKUP(J35,START!$N$34:$P$44,3,FALSE),"")&amp;IFERROR(VLOOKUP(J35,START!$N$24:$P$34,3,FALSE),"")&amp;IFERROR(VLOOKUP(J35,START!$N$1:$P$23,3,FALSE),"")&amp;":"&amp;VLOOKUP(J35,START!$N$1:$P$44,2,FALSE),"")</f>
        <v>M:Test F (72 år)</v>
      </c>
      <c r="L35" s="43" t="str">
        <f t="shared" si="5"/>
        <v/>
      </c>
      <c r="M35" s="51" t="str">
        <f>VLOOKUP(WEEKDAY(N35,11),START!$L$11:$M$17,2,FALSE)</f>
        <v>Ti</v>
      </c>
      <c r="N35" s="52">
        <f t="shared" si="6"/>
        <v>43949</v>
      </c>
      <c r="O35" s="50" t="str">
        <f>IFERROR(IFERROR(VLOOKUP(N35,START!$N$34:$P$44,3,FALSE),"")&amp;IFERROR(VLOOKUP(N35,START!$N$24:$P$34,3,FALSE),"")&amp;IFERROR(VLOOKUP(N35,START!$N$1:$P$23,3,FALSE),"")&amp;":"&amp;VLOOKUP(N35,START!$N$1:$P$44,2,FALSE),"")</f>
        <v/>
      </c>
      <c r="P35" s="57" t="str">
        <f t="shared" si="7"/>
        <v/>
      </c>
      <c r="Q35" s="51" t="str">
        <f>VLOOKUP(WEEKDAY(R35,11),START!$L$11:$M$17,2,FALSE)</f>
        <v>To</v>
      </c>
      <c r="R35" s="52">
        <f t="shared" si="8"/>
        <v>43979</v>
      </c>
      <c r="S35" s="50" t="str">
        <f>IFERROR(IFERROR(VLOOKUP(R35,START!$N$34:$P$44,3,FALSE),"")&amp;IFERROR(VLOOKUP(R35,START!$N$24:$P$34,3,FALSE),"")&amp;IFERROR(VLOOKUP(R35,START!$N$1:$P$23,3,FALSE),"")&amp;":"&amp;VLOOKUP(R35,START!$N$1:$P$44,2,FALSE),"")</f>
        <v/>
      </c>
      <c r="T35" s="43" t="str">
        <f t="shared" si="9"/>
        <v/>
      </c>
      <c r="U35" s="51" t="str">
        <f>VLOOKUP(WEEKDAY(V35,11),START!$L$11:$M$17,2,FALSE)</f>
        <v>Sø</v>
      </c>
      <c r="V35" s="52">
        <f t="shared" si="10"/>
        <v>44010</v>
      </c>
      <c r="W35" s="50" t="str">
        <f>IFERROR(IFERROR(VLOOKUP(V35,START!$N$34:$P$44,3,FALSE),"")&amp;IFERROR(VLOOKUP(V35,START!$N$24:$P$34,3,FALSE),"")&amp;IFERROR(VLOOKUP(V35,START!$N$1:$P$23,3,FALSE),"")&amp;":"&amp;VLOOKUP(V35,START!$N$1:$P$44,2,FALSE),"")</f>
        <v/>
      </c>
      <c r="X35" s="57" t="str">
        <f t="shared" si="11"/>
        <v/>
      </c>
    </row>
    <row r="36" spans="1:24" x14ac:dyDescent="0.2">
      <c r="A36" s="51" t="str">
        <f>VLOOKUP(WEEKDAY(B36,11),START!$L$11:$M$17,2,FALSE)</f>
        <v>On</v>
      </c>
      <c r="B36" s="52">
        <f t="shared" si="0"/>
        <v>43859</v>
      </c>
      <c r="C36" s="49" t="str">
        <f>IFERROR(IFERROR(VLOOKUP(B36,START!$N$34:$P$44,3,FALSE),"")&amp;IFERROR(VLOOKUP(B36,START!$N$24:$P$34,3,FALSE),"")&amp;IFERROR(VLOOKUP(B36,START!$N$1:$P$23,3,FALSE),"")&amp;":"&amp;VLOOKUP(B36,START!$N$1:$P$44,2,FALSE),"")</f>
        <v/>
      </c>
      <c r="D36" s="43" t="str">
        <f t="shared" si="1"/>
        <v/>
      </c>
      <c r="E36" s="51" t="str">
        <f>VLOOKUP(WEEKDAY(F36,11),START!$L$11:$M$17,2,FALSE)</f>
        <v>Lø</v>
      </c>
      <c r="F36" s="52">
        <f>IF(START!L22="JA",DATE(START!D4,2,29),"x")</f>
        <v>43890</v>
      </c>
      <c r="G36" s="50" t="str">
        <f>IFERROR(IFERROR(VLOOKUP(F36,START!$N$34:$P$44,3,FALSE),"")&amp;IFERROR(VLOOKUP(F36,START!$N$24:$P$34,3,FALSE),"")&amp;IFERROR(VLOOKUP(F36,START!$N$1:$P$23,3,FALSE),"")&amp;":"&amp;VLOOKUP(F36,START!$N$1:$P$44,2,FALSE),"")</f>
        <v/>
      </c>
      <c r="H36" s="57"/>
      <c r="I36" s="44" t="str">
        <f>VLOOKUP(WEEKDAY(J36,11),START!$L$11:$M$17,2,FALSE)</f>
        <v>Sø</v>
      </c>
      <c r="J36" s="52">
        <f t="shared" si="4"/>
        <v>43919</v>
      </c>
      <c r="K36" s="50" t="str">
        <f>IFERROR(IFERROR(VLOOKUP(J36,START!$N$34:$P$44,3,FALSE),"")&amp;IFERROR(VLOOKUP(J36,START!$N$24:$P$34,3,FALSE),"")&amp;IFERROR(VLOOKUP(J36,START!$N$1:$P$23,3,FALSE),"")&amp;":"&amp;VLOOKUP(J36,START!$N$1:$P$44,2,FALSE),"")</f>
        <v>A:Sommertid begynder</v>
      </c>
      <c r="L36" s="43" t="str">
        <f t="shared" si="5"/>
        <v/>
      </c>
      <c r="M36" s="51" t="str">
        <f>VLOOKUP(WEEKDAY(N36,11),START!$L$11:$M$17,2,FALSE)</f>
        <v>On</v>
      </c>
      <c r="N36" s="52">
        <f t="shared" si="6"/>
        <v>43950</v>
      </c>
      <c r="O36" s="50" t="str">
        <f>IFERROR(IFERROR(VLOOKUP(N36,START!$N$34:$P$44,3,FALSE),"")&amp;IFERROR(VLOOKUP(N36,START!$N$24:$P$34,3,FALSE),"")&amp;IFERROR(VLOOKUP(N36,START!$N$1:$P$23,3,FALSE),"")&amp;":"&amp;VLOOKUP(N36,START!$N$1:$P$44,2,FALSE),"")</f>
        <v/>
      </c>
      <c r="P36" s="57" t="str">
        <f t="shared" si="7"/>
        <v/>
      </c>
      <c r="Q36" s="51" t="str">
        <f>VLOOKUP(WEEKDAY(R36,11),START!$L$11:$M$17,2,FALSE)</f>
        <v>Fr</v>
      </c>
      <c r="R36" s="52">
        <f t="shared" si="8"/>
        <v>43980</v>
      </c>
      <c r="S36" s="50" t="str">
        <f>IFERROR(IFERROR(VLOOKUP(R36,START!$N$34:$P$44,3,FALSE),"")&amp;IFERROR(VLOOKUP(R36,START!$N$24:$P$34,3,FALSE),"")&amp;IFERROR(VLOOKUP(R36,START!$N$1:$P$23,3,FALSE),"")&amp;":"&amp;VLOOKUP(R36,START!$N$1:$P$44,2,FALSE),"")</f>
        <v/>
      </c>
      <c r="T36" s="43" t="str">
        <f t="shared" si="9"/>
        <v/>
      </c>
      <c r="U36" s="51" t="str">
        <f>VLOOKUP(WEEKDAY(V36,11),START!$L$11:$M$17,2,FALSE)</f>
        <v>Ma</v>
      </c>
      <c r="V36" s="52">
        <f t="shared" si="10"/>
        <v>44011</v>
      </c>
      <c r="W36" s="50" t="str">
        <f>IFERROR(IFERROR(VLOOKUP(V36,START!$N$34:$P$44,3,FALSE),"")&amp;IFERROR(VLOOKUP(V36,START!$N$24:$P$34,3,FALSE),"")&amp;IFERROR(VLOOKUP(V36,START!$N$1:$P$23,3,FALSE),"")&amp;":"&amp;VLOOKUP(V36,START!$N$1:$P$44,2,FALSE),"")</f>
        <v/>
      </c>
      <c r="X36" s="57">
        <f t="shared" si="11"/>
        <v>27</v>
      </c>
    </row>
    <row r="37" spans="1:24" x14ac:dyDescent="0.2">
      <c r="A37" s="51" t="str">
        <f>VLOOKUP(WEEKDAY(B37,11),START!$L$11:$M$17,2,FALSE)</f>
        <v>To</v>
      </c>
      <c r="B37" s="52">
        <f t="shared" si="0"/>
        <v>43860</v>
      </c>
      <c r="C37" s="49" t="str">
        <f>IFERROR(IFERROR(VLOOKUP(B37,START!$N$34:$P$44,3,FALSE),"")&amp;IFERROR(VLOOKUP(B37,START!$N$24:$P$34,3,FALSE),"")&amp;IFERROR(VLOOKUP(B37,START!$N$1:$P$23,3,FALSE),"")&amp;":"&amp;VLOOKUP(B37,START!$N$1:$P$44,2,FALSE),"")</f>
        <v/>
      </c>
      <c r="D37" s="43" t="str">
        <f t="shared" si="1"/>
        <v/>
      </c>
      <c r="E37" s="53"/>
      <c r="F37" s="54"/>
      <c r="G37" s="46"/>
      <c r="H37" s="58"/>
      <c r="I37" s="44" t="str">
        <f>VLOOKUP(WEEKDAY(J37,11),START!$L$11:$M$17,2,FALSE)</f>
        <v>Ma</v>
      </c>
      <c r="J37" s="52">
        <f t="shared" si="4"/>
        <v>43920</v>
      </c>
      <c r="K37" s="50" t="str">
        <f>IFERROR(IFERROR(VLOOKUP(J37,START!$N$34:$P$44,3,FALSE),"")&amp;IFERROR(VLOOKUP(J37,START!$N$24:$P$34,3,FALSE),"")&amp;IFERROR(VLOOKUP(J37,START!$N$1:$P$23,3,FALSE),"")&amp;":"&amp;VLOOKUP(J37,START!$N$1:$P$44,2,FALSE),"")</f>
        <v/>
      </c>
      <c r="L37" s="43">
        <f t="shared" si="5"/>
        <v>14</v>
      </c>
      <c r="M37" s="51" t="str">
        <f>VLOOKUP(WEEKDAY(N37,11),START!$L$11:$M$17,2,FALSE)</f>
        <v>To</v>
      </c>
      <c r="N37" s="52">
        <f t="shared" si="6"/>
        <v>43951</v>
      </c>
      <c r="O37" s="50" t="str">
        <f>IFERROR(IFERROR(VLOOKUP(N37,START!$N$34:$P$44,3,FALSE),"")&amp;IFERROR(VLOOKUP(N37,START!$N$24:$P$34,3,FALSE),"")&amp;IFERROR(VLOOKUP(N37,START!$N$1:$P$23,3,FALSE),"")&amp;":"&amp;VLOOKUP(N37,START!$N$1:$P$44,2,FALSE),"")</f>
        <v/>
      </c>
      <c r="P37" s="57" t="str">
        <f t="shared" si="7"/>
        <v/>
      </c>
      <c r="Q37" s="51" t="str">
        <f>VLOOKUP(WEEKDAY(R37,11),START!$L$11:$M$17,2,FALSE)</f>
        <v>Lø</v>
      </c>
      <c r="R37" s="52">
        <f t="shared" si="8"/>
        <v>43981</v>
      </c>
      <c r="S37" s="50" t="str">
        <f>IFERROR(IFERROR(VLOOKUP(R37,START!$N$34:$P$44,3,FALSE),"")&amp;IFERROR(VLOOKUP(R37,START!$N$24:$P$34,3,FALSE),"")&amp;IFERROR(VLOOKUP(R37,START!$N$1:$P$23,3,FALSE),"")&amp;":"&amp;VLOOKUP(R37,START!$N$1:$P$44,2,FALSE),"")</f>
        <v/>
      </c>
      <c r="T37" s="43" t="str">
        <f t="shared" si="9"/>
        <v/>
      </c>
      <c r="U37" s="51" t="str">
        <f>VLOOKUP(WEEKDAY(V37,11),START!$L$11:$M$17,2,FALSE)</f>
        <v>Ti</v>
      </c>
      <c r="V37" s="52">
        <f t="shared" si="10"/>
        <v>44012</v>
      </c>
      <c r="W37" s="50" t="str">
        <f>IFERROR(IFERROR(VLOOKUP(V37,START!$N$34:$P$44,3,FALSE),"")&amp;IFERROR(VLOOKUP(V37,START!$N$24:$P$34,3,FALSE),"")&amp;IFERROR(VLOOKUP(V37,START!$N$1:$P$23,3,FALSE),"")&amp;":"&amp;VLOOKUP(V37,START!$N$1:$P$44,2,FALSE),"")</f>
        <v/>
      </c>
      <c r="X37" s="57" t="str">
        <f t="shared" si="11"/>
        <v/>
      </c>
    </row>
    <row r="38" spans="1:24" x14ac:dyDescent="0.2">
      <c r="A38" s="51" t="str">
        <f>VLOOKUP(WEEKDAY(B38,11),START!$L$11:$M$17,2,FALSE)</f>
        <v>Fr</v>
      </c>
      <c r="B38" s="52">
        <f t="shared" si="0"/>
        <v>43861</v>
      </c>
      <c r="C38" s="49" t="str">
        <f>IFERROR(IFERROR(VLOOKUP(B38,START!$N$34:$P$44,3,FALSE),"")&amp;IFERROR(VLOOKUP(B38,START!$N$24:$P$34,3,FALSE),"")&amp;IFERROR(VLOOKUP(B38,START!$N$1:$P$23,3,FALSE),"")&amp;":"&amp;VLOOKUP(B38,START!$N$1:$P$44,2,FALSE),"")</f>
        <v/>
      </c>
      <c r="D38" s="43" t="str">
        <f t="shared" si="1"/>
        <v/>
      </c>
      <c r="E38" s="55"/>
      <c r="F38" s="56"/>
      <c r="G38" s="47"/>
      <c r="H38" s="59"/>
      <c r="I38" s="44" t="str">
        <f>VLOOKUP(WEEKDAY(J38,11),START!$L$11:$M$17,2,FALSE)</f>
        <v>Ti</v>
      </c>
      <c r="J38" s="52">
        <f t="shared" si="4"/>
        <v>43921</v>
      </c>
      <c r="K38" s="50" t="str">
        <f>IFERROR(IFERROR(VLOOKUP(J38,START!$N$34:$P$44,3,FALSE),"")&amp;IFERROR(VLOOKUP(J38,START!$N$24:$P$34,3,FALSE),"")&amp;IFERROR(VLOOKUP(J38,START!$N$1:$P$23,3,FALSE),"")&amp;":"&amp;VLOOKUP(J38,START!$N$1:$P$44,2,FALSE),"")</f>
        <v/>
      </c>
      <c r="L38" s="43" t="str">
        <f t="shared" si="5"/>
        <v/>
      </c>
      <c r="M38" s="60"/>
      <c r="N38" s="61"/>
      <c r="O38" s="48"/>
      <c r="P38" s="62"/>
      <c r="Q38" s="51" t="str">
        <f>VLOOKUP(WEEKDAY(R38,11),START!$L$11:$M$17,2,FALSE)</f>
        <v>Sø</v>
      </c>
      <c r="R38" s="52">
        <f t="shared" si="8"/>
        <v>43982</v>
      </c>
      <c r="S38" s="50" t="str">
        <f>IFERROR(IFERROR(VLOOKUP(R38,START!$N$34:$P$44,3,FALSE),"")&amp;IFERROR(VLOOKUP(R38,START!$N$24:$P$34,3,FALSE),"")&amp;IFERROR(VLOOKUP(R38,START!$N$1:$P$23,3,FALSE),"")&amp;":"&amp;VLOOKUP(R38,START!$N$1:$P$44,2,FALSE),"")</f>
        <v>H:Pinsedag</v>
      </c>
      <c r="T38" s="43" t="str">
        <f t="shared" si="9"/>
        <v/>
      </c>
      <c r="U38" s="60"/>
      <c r="V38" s="61"/>
      <c r="W38" s="48"/>
      <c r="X38" s="62"/>
    </row>
    <row r="39" spans="1:24" s="45" customFormat="1" x14ac:dyDescent="0.2">
      <c r="A39" s="191" t="str">
        <f>TEXT(MAX(B8:B38)-COUNTIF(A8:A38,"Lø")-COUNTIF(A8:A38,"Sø"),"d")&amp;" arbejdsdage, eksklusiv "&amp;TEXT(COUNTIF(A8:A38,"Lø"),"#")&amp;" lørdage"</f>
        <v>23 arbejdsdage, eksklusiv 4 lørdage</v>
      </c>
      <c r="B39" s="192"/>
      <c r="C39" s="192"/>
      <c r="D39" s="193"/>
      <c r="E39" s="191" t="str">
        <f>TEXT(MAX(F8:F38)-COUNTIF(E8:E38,"Lø")-COUNTIF(E8:E38,"Sø"),"d")&amp;" arbejdsdage, eksklusiv "&amp;TEXT(COUNTIF(E8:E38,"Lø"),"#")&amp;" lørdage"</f>
        <v>20 arbejdsdage, eksklusiv 5 lørdage</v>
      </c>
      <c r="F39" s="192"/>
      <c r="G39" s="192"/>
      <c r="H39" s="193"/>
      <c r="I39" s="191" t="str">
        <f>TEXT(MAX(J8:J38)-COUNTIF(I8:I38,"Lø")-COUNTIF(I8:I38,"Sø"),"d")&amp;" arbejdsdage, eksklusiv "&amp;TEXT(COUNTIF(I8:I38,"Lø"),"#")&amp;" lørdage"</f>
        <v>22 arbejdsdage, eksklusiv 4 lørdage</v>
      </c>
      <c r="J39" s="192"/>
      <c r="K39" s="192"/>
      <c r="L39" s="193"/>
      <c r="M39" s="191" t="str">
        <f>TEXT(MAX(N8:N38)-COUNTIF(M8:M38,"Lø")-COUNTIF(M8:M38,"Sø"),"d")&amp;" arbejdsdage, eksklusiv "&amp;TEXT(COUNTIF(M8:M38,"Lø"),"#")&amp;" lørdage"</f>
        <v>22 arbejdsdage, eksklusiv 4 lørdage</v>
      </c>
      <c r="N39" s="192"/>
      <c r="O39" s="192"/>
      <c r="P39" s="193"/>
      <c r="Q39" s="191" t="str">
        <f>TEXT(MAX(R8:R38)-COUNTIF(Q8:Q38,"Lø")-COUNTIF(Q8:Q38,"Sø"),"d")&amp;" arbejdsdage, eksklusiv "&amp;TEXT(COUNTIF(Q8:Q38,"Lø"),"#")&amp;" lørdage"</f>
        <v>21 arbejdsdage, eksklusiv 5 lørdage</v>
      </c>
      <c r="R39" s="192"/>
      <c r="S39" s="192"/>
      <c r="T39" s="193"/>
      <c r="U39" s="191" t="str">
        <f>TEXT(MAX(V8:V38)-COUNTIF(U8:U38,"Lø")-COUNTIF(U8:U38,"Sø"),"d")&amp;" arbejdsdage, eksklusiv "&amp;TEXT(COUNTIF(U8:U38,"Lø"),"#")&amp;" lørdage"</f>
        <v>22 arbejdsdage, eksklusiv 4 lørdage</v>
      </c>
      <c r="V39" s="192"/>
      <c r="W39" s="192"/>
      <c r="X39" s="193"/>
    </row>
    <row r="40" spans="1:24" x14ac:dyDescent="0.2">
      <c r="A40" s="221" t="s">
        <v>112</v>
      </c>
      <c r="B40" s="222"/>
      <c r="C40" s="223"/>
      <c r="D40" s="198" t="s">
        <v>111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9"/>
      <c r="P40" s="195" t="s">
        <v>110</v>
      </c>
      <c r="Q40" s="196"/>
      <c r="R40" s="196"/>
      <c r="S40" s="197"/>
      <c r="T40" s="228">
        <f>START!N38</f>
        <v>43956</v>
      </c>
      <c r="U40" s="228"/>
      <c r="V40" s="228"/>
      <c r="W40" s="224" t="str">
        <f>START!O38</f>
        <v>Danmarks befrielse</v>
      </c>
      <c r="X40" s="225"/>
    </row>
    <row r="41" spans="1:24" ht="15" customHeight="1" x14ac:dyDescent="0.2">
      <c r="A41" s="201" t="s">
        <v>113</v>
      </c>
      <c r="B41" s="202"/>
      <c r="C41" s="203"/>
      <c r="D41" s="200">
        <f>START!N24</f>
        <v>43831</v>
      </c>
      <c r="E41" s="200"/>
      <c r="F41" s="200"/>
      <c r="G41" s="100" t="str">
        <f>START!O24</f>
        <v>Nytårsdag</v>
      </c>
      <c r="H41" s="200">
        <f>START!N27</f>
        <v>43933</v>
      </c>
      <c r="I41" s="200"/>
      <c r="J41" s="200"/>
      <c r="K41" s="100" t="str">
        <f>START!O27</f>
        <v>Påskedag</v>
      </c>
      <c r="L41" s="200">
        <f>START!N30</f>
        <v>43972</v>
      </c>
      <c r="M41" s="200"/>
      <c r="N41" s="200"/>
      <c r="O41" s="101" t="str">
        <f>START!O30</f>
        <v>Kristi himmelfartsdag</v>
      </c>
      <c r="P41" s="226">
        <f>START!N35</f>
        <v>43884</v>
      </c>
      <c r="Q41" s="200"/>
      <c r="R41" s="200"/>
      <c r="S41" s="100" t="str">
        <f>START!O35</f>
        <v>Fastelavnssøndag</v>
      </c>
      <c r="T41" s="200">
        <f>START!N39</f>
        <v>43961</v>
      </c>
      <c r="U41" s="200"/>
      <c r="V41" s="200"/>
      <c r="W41" s="224" t="str">
        <f>START!O39</f>
        <v>Mors dag</v>
      </c>
      <c r="X41" s="225"/>
    </row>
    <row r="42" spans="1:24" ht="15" customHeight="1" x14ac:dyDescent="0.2">
      <c r="A42" s="204"/>
      <c r="B42" s="205"/>
      <c r="C42" s="206"/>
      <c r="D42" s="200">
        <f>START!N25</f>
        <v>43930</v>
      </c>
      <c r="E42" s="200"/>
      <c r="F42" s="200"/>
      <c r="G42" s="100" t="str">
        <f>START!O25</f>
        <v>Skærtorsdag</v>
      </c>
      <c r="H42" s="200">
        <f>START!N28</f>
        <v>43934</v>
      </c>
      <c r="I42" s="200"/>
      <c r="J42" s="200"/>
      <c r="K42" s="100" t="str">
        <f>START!O28</f>
        <v>2. påskedag</v>
      </c>
      <c r="L42" s="200">
        <f>START!N31</f>
        <v>43982</v>
      </c>
      <c r="M42" s="200"/>
      <c r="N42" s="200"/>
      <c r="O42" s="101" t="str">
        <f>START!O31</f>
        <v>Pinsedag</v>
      </c>
      <c r="P42" s="226">
        <f>START!N36</f>
        <v>43919</v>
      </c>
      <c r="Q42" s="200"/>
      <c r="R42" s="200"/>
      <c r="S42" s="100" t="str">
        <f>START!O36</f>
        <v>Sommertid begynder</v>
      </c>
      <c r="T42" s="200">
        <f>START!N40</f>
        <v>43987</v>
      </c>
      <c r="U42" s="200"/>
      <c r="V42" s="200"/>
      <c r="W42" s="224" t="str">
        <f>START!O40</f>
        <v>Gr.l.dag/Fars dag</v>
      </c>
      <c r="X42" s="225"/>
    </row>
    <row r="43" spans="1:24" x14ac:dyDescent="0.2">
      <c r="A43" s="207"/>
      <c r="B43" s="208"/>
      <c r="C43" s="209"/>
      <c r="D43" s="200">
        <f>START!N26</f>
        <v>43931</v>
      </c>
      <c r="E43" s="200"/>
      <c r="F43" s="200"/>
      <c r="G43" s="100" t="str">
        <f>START!O26</f>
        <v>Langfredag</v>
      </c>
      <c r="H43" s="200">
        <f>START!N29</f>
        <v>43959</v>
      </c>
      <c r="I43" s="200"/>
      <c r="J43" s="200"/>
      <c r="K43" s="100" t="str">
        <f>START!O29</f>
        <v>Store bededag</v>
      </c>
      <c r="L43" s="200">
        <f>START!N32</f>
        <v>43983</v>
      </c>
      <c r="M43" s="200"/>
      <c r="N43" s="200"/>
      <c r="O43" s="101" t="str">
        <f>START!O32</f>
        <v>2. pinsedag</v>
      </c>
      <c r="P43" s="227">
        <f>START!N37</f>
        <v>43930</v>
      </c>
      <c r="Q43" s="194"/>
      <c r="R43" s="194"/>
      <c r="S43" s="103" t="str">
        <f>START!O37</f>
        <v>Besættelsesdagen</v>
      </c>
      <c r="T43" s="194">
        <f>START!N41</f>
        <v>44005</v>
      </c>
      <c r="U43" s="194"/>
      <c r="V43" s="194"/>
      <c r="W43" s="219" t="str">
        <f>START!O41</f>
        <v>Sankthansaften</v>
      </c>
      <c r="X43" s="220"/>
    </row>
  </sheetData>
  <mergeCells count="40">
    <mergeCell ref="A41:C43"/>
    <mergeCell ref="J1:O6"/>
    <mergeCell ref="A1:I6"/>
    <mergeCell ref="P1:X3"/>
    <mergeCell ref="P4:X6"/>
    <mergeCell ref="W43:X43"/>
    <mergeCell ref="A40:C40"/>
    <mergeCell ref="W40:X40"/>
    <mergeCell ref="W41:X41"/>
    <mergeCell ref="W42:X42"/>
    <mergeCell ref="P41:R41"/>
    <mergeCell ref="P42:R42"/>
    <mergeCell ref="P43:R43"/>
    <mergeCell ref="T40:V40"/>
    <mergeCell ref="T41:V41"/>
    <mergeCell ref="T42:V42"/>
    <mergeCell ref="T43:V43"/>
    <mergeCell ref="P40:S40"/>
    <mergeCell ref="D40:O40"/>
    <mergeCell ref="L41:N41"/>
    <mergeCell ref="L42:N42"/>
    <mergeCell ref="L43:N43"/>
    <mergeCell ref="H41:J41"/>
    <mergeCell ref="H42:J42"/>
    <mergeCell ref="H43:J43"/>
    <mergeCell ref="D41:F41"/>
    <mergeCell ref="D42:F42"/>
    <mergeCell ref="D43:F43"/>
    <mergeCell ref="U7:X7"/>
    <mergeCell ref="A39:D39"/>
    <mergeCell ref="E39:H39"/>
    <mergeCell ref="I39:L39"/>
    <mergeCell ref="M39:P39"/>
    <mergeCell ref="Q39:T39"/>
    <mergeCell ref="U39:X39"/>
    <mergeCell ref="A7:D7"/>
    <mergeCell ref="E7:H7"/>
    <mergeCell ref="I7:L7"/>
    <mergeCell ref="M7:P7"/>
    <mergeCell ref="Q7:T7"/>
  </mergeCells>
  <conditionalFormatting sqref="A8:D38">
    <cfRule type="expression" dxfId="115" priority="29">
      <formula>$A8="Sø"</formula>
    </cfRule>
  </conditionalFormatting>
  <conditionalFormatting sqref="A8:B38">
    <cfRule type="expression" dxfId="114" priority="28">
      <formula>$A8="Lø"</formula>
    </cfRule>
  </conditionalFormatting>
  <conditionalFormatting sqref="E8:H38">
    <cfRule type="expression" dxfId="113" priority="27">
      <formula>$E8="Sø"</formula>
    </cfRule>
  </conditionalFormatting>
  <conditionalFormatting sqref="E8:F38">
    <cfRule type="expression" dxfId="112" priority="26">
      <formula>$E8="Lø"</formula>
    </cfRule>
  </conditionalFormatting>
  <conditionalFormatting sqref="E36:H36">
    <cfRule type="expression" dxfId="111" priority="30">
      <formula>$F36="x"</formula>
    </cfRule>
  </conditionalFormatting>
  <conditionalFormatting sqref="I8:L38">
    <cfRule type="expression" dxfId="110" priority="25">
      <formula>$I8="Sø"</formula>
    </cfRule>
  </conditionalFormatting>
  <conditionalFormatting sqref="I8:J38">
    <cfRule type="expression" dxfId="109" priority="24">
      <formula>$I8="Lø"</formula>
    </cfRule>
  </conditionalFormatting>
  <conditionalFormatting sqref="M8:P38">
    <cfRule type="expression" dxfId="108" priority="23">
      <formula>$M8="Sø"</formula>
    </cfRule>
  </conditionalFormatting>
  <conditionalFormatting sqref="M8:N38">
    <cfRule type="expression" dxfId="107" priority="22">
      <formula>$M8="Lø"</formula>
    </cfRule>
  </conditionalFormatting>
  <conditionalFormatting sqref="Q8:T38">
    <cfRule type="expression" dxfId="106" priority="21">
      <formula>$Q8="Sø"</formula>
    </cfRule>
  </conditionalFormatting>
  <conditionalFormatting sqref="Q8:R38">
    <cfRule type="expression" dxfId="105" priority="20">
      <formula>$Q8="Lø"</formula>
    </cfRule>
  </conditionalFormatting>
  <conditionalFormatting sqref="U8:X38">
    <cfRule type="expression" dxfId="104" priority="19">
      <formula>$U8="Sø"</formula>
    </cfRule>
  </conditionalFormatting>
  <conditionalFormatting sqref="U8:V38">
    <cfRule type="expression" dxfId="103" priority="18">
      <formula>$U8="Lø"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922A20E8-5155-4D89-B7E6-F81E395F597E}">
            <xm:f>VLOOKUP(B8,START!$N$1:$P$23,3,FALSE)="M"</xm:f>
            <x14:dxf>
              <fill>
                <patternFill>
                  <bgColor rgb="FFFFFF00"/>
                </patternFill>
              </fill>
            </x14:dxf>
          </x14:cfRule>
          <x14:cfRule type="expression" priority="80" id="{E0912F26-DE1B-46A7-9EBB-A204FC26461F}">
            <xm:f>VLOOKUP(B8,START!$N$24:$P$34,3,FALSE)="H"</xm:f>
            <x14:dxf>
              <font>
                <color rgb="FFFF0000"/>
              </font>
            </x14:dxf>
          </x14:cfRule>
          <x14:cfRule type="expression" priority="81" id="{65A079C1-DA63-4DB2-AFF1-F4EF7C62B65D}">
            <xm:f>VLOOKUP(B8,START!$N$35:$P$44,3,FALSE)="A"</xm:f>
            <x14:dxf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B8:V38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X43"/>
  <sheetViews>
    <sheetView zoomScale="88" zoomScaleNormal="88" workbookViewId="0">
      <selection sqref="A1:I6"/>
    </sheetView>
  </sheetViews>
  <sheetFormatPr defaultColWidth="12.83203125" defaultRowHeight="15" x14ac:dyDescent="0.2"/>
  <cols>
    <col min="1" max="2" width="4.33203125" style="29" customWidth="1"/>
    <col min="3" max="3" width="28.83203125" style="42" customWidth="1"/>
    <col min="4" max="4" width="4.33203125" style="35" customWidth="1"/>
    <col min="5" max="6" width="4.33203125" style="29" customWidth="1"/>
    <col min="7" max="7" width="28.83203125" style="42" customWidth="1"/>
    <col min="8" max="8" width="4.33203125" style="35" customWidth="1"/>
    <col min="9" max="10" width="4.33203125" style="29" customWidth="1"/>
    <col min="11" max="11" width="28.83203125" style="42" customWidth="1"/>
    <col min="12" max="12" width="4.33203125" style="35" customWidth="1"/>
    <col min="13" max="14" width="4.33203125" style="29" customWidth="1"/>
    <col min="15" max="15" width="28.83203125" style="42" customWidth="1"/>
    <col min="16" max="16" width="4.33203125" style="35" customWidth="1"/>
    <col min="17" max="18" width="4.33203125" style="29" customWidth="1"/>
    <col min="19" max="19" width="28.83203125" style="42" customWidth="1"/>
    <col min="20" max="20" width="4.33203125" style="35" customWidth="1"/>
    <col min="21" max="22" width="4.33203125" style="29" customWidth="1"/>
    <col min="23" max="23" width="28.83203125" style="42" customWidth="1"/>
    <col min="24" max="24" width="4.33203125" style="35" customWidth="1"/>
    <col min="25" max="16384" width="12.83203125" style="35"/>
  </cols>
  <sheetData>
    <row r="1" spans="1:24" ht="30" customHeight="1" x14ac:dyDescent="0.2">
      <c r="A1" s="212" t="s">
        <v>87</v>
      </c>
      <c r="B1" s="212"/>
      <c r="C1" s="212"/>
      <c r="D1" s="212"/>
      <c r="E1" s="212"/>
      <c r="F1" s="212"/>
      <c r="G1" s="212"/>
      <c r="H1" s="212"/>
      <c r="I1" s="212"/>
      <c r="J1" s="210">
        <f>START!D4</f>
        <v>2020</v>
      </c>
      <c r="K1" s="210"/>
      <c r="L1" s="210"/>
      <c r="M1" s="210"/>
      <c r="N1" s="210"/>
      <c r="O1" s="211"/>
      <c r="P1" s="213" t="s">
        <v>116</v>
      </c>
      <c r="Q1" s="214"/>
      <c r="R1" s="214"/>
      <c r="S1" s="214"/>
      <c r="T1" s="214"/>
      <c r="U1" s="214"/>
      <c r="V1" s="214"/>
      <c r="W1" s="214"/>
      <c r="X1" s="214"/>
    </row>
    <row r="2" spans="1:24" ht="30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0"/>
      <c r="K2" s="210"/>
      <c r="L2" s="210"/>
      <c r="M2" s="210"/>
      <c r="N2" s="210"/>
      <c r="O2" s="211"/>
      <c r="P2" s="215"/>
      <c r="Q2" s="216"/>
      <c r="R2" s="216"/>
      <c r="S2" s="216"/>
      <c r="T2" s="216"/>
      <c r="U2" s="216"/>
      <c r="V2" s="216"/>
      <c r="W2" s="216"/>
      <c r="X2" s="216"/>
    </row>
    <row r="3" spans="1:24" ht="1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0"/>
      <c r="K3" s="210"/>
      <c r="L3" s="210"/>
      <c r="M3" s="210"/>
      <c r="N3" s="210"/>
      <c r="O3" s="211"/>
      <c r="P3" s="215"/>
      <c r="Q3" s="216"/>
      <c r="R3" s="216"/>
      <c r="S3" s="216"/>
      <c r="T3" s="216"/>
      <c r="U3" s="216"/>
      <c r="V3" s="216"/>
      <c r="W3" s="216"/>
      <c r="X3" s="216"/>
    </row>
    <row r="4" spans="1:24" ht="15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0"/>
      <c r="K4" s="210"/>
      <c r="L4" s="210"/>
      <c r="M4" s="210"/>
      <c r="N4" s="210"/>
      <c r="O4" s="211"/>
      <c r="P4" s="215" t="s">
        <v>115</v>
      </c>
      <c r="Q4" s="216"/>
      <c r="R4" s="216"/>
      <c r="S4" s="216"/>
      <c r="T4" s="216"/>
      <c r="U4" s="216"/>
      <c r="V4" s="216"/>
      <c r="W4" s="216"/>
      <c r="X4" s="216"/>
    </row>
    <row r="5" spans="1:24" ht="30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0"/>
      <c r="K5" s="210"/>
      <c r="L5" s="210"/>
      <c r="M5" s="210"/>
      <c r="N5" s="210"/>
      <c r="O5" s="211"/>
      <c r="P5" s="215"/>
      <c r="Q5" s="216"/>
      <c r="R5" s="216"/>
      <c r="S5" s="216"/>
      <c r="T5" s="216"/>
      <c r="U5" s="216"/>
      <c r="V5" s="216"/>
      <c r="W5" s="216"/>
      <c r="X5" s="216"/>
    </row>
    <row r="6" spans="1:24" ht="30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0"/>
      <c r="K6" s="210"/>
      <c r="L6" s="210"/>
      <c r="M6" s="210"/>
      <c r="N6" s="210"/>
      <c r="O6" s="211"/>
      <c r="P6" s="217"/>
      <c r="Q6" s="218"/>
      <c r="R6" s="218"/>
      <c r="S6" s="218"/>
      <c r="T6" s="218"/>
      <c r="U6" s="218"/>
      <c r="V6" s="218"/>
      <c r="W6" s="218"/>
      <c r="X6" s="218"/>
    </row>
    <row r="7" spans="1:24" s="29" customFormat="1" ht="30" customHeight="1" x14ac:dyDescent="0.2">
      <c r="A7" s="188" t="s">
        <v>117</v>
      </c>
      <c r="B7" s="189"/>
      <c r="C7" s="189"/>
      <c r="D7" s="189"/>
      <c r="E7" s="188" t="s">
        <v>118</v>
      </c>
      <c r="F7" s="189"/>
      <c r="G7" s="189"/>
      <c r="H7" s="190"/>
      <c r="I7" s="189" t="s">
        <v>119</v>
      </c>
      <c r="J7" s="189"/>
      <c r="K7" s="189"/>
      <c r="L7" s="189"/>
      <c r="M7" s="188" t="s">
        <v>120</v>
      </c>
      <c r="N7" s="189"/>
      <c r="O7" s="189"/>
      <c r="P7" s="190"/>
      <c r="Q7" s="188" t="s">
        <v>121</v>
      </c>
      <c r="R7" s="189"/>
      <c r="S7" s="189"/>
      <c r="T7" s="189"/>
      <c r="U7" s="188" t="s">
        <v>122</v>
      </c>
      <c r="V7" s="189"/>
      <c r="W7" s="189"/>
      <c r="X7" s="190"/>
    </row>
    <row r="8" spans="1:24" x14ac:dyDescent="0.2">
      <c r="A8" s="51" t="str">
        <f>VLOOKUP(WEEKDAY(B8,11),START!$L$11:$M$17,2,FALSE)</f>
        <v>On</v>
      </c>
      <c r="B8" s="52">
        <f>DATE(START!D4,7,1)</f>
        <v>44013</v>
      </c>
      <c r="C8" s="49" t="str">
        <f>IFERROR(IFERROR(VLOOKUP(B8,START!$N$34:$P$44,3,FALSE),"")&amp;IFERROR(VLOOKUP(B8,START!$N$24:$P$34,3,FALSE),"")&amp;IFERROR(VLOOKUP(B8,START!$N$1:$P$23,3,FALSE),"")&amp;":"&amp;VLOOKUP(B8,START!$N$1:$P$44,2,FALSE),"")</f>
        <v/>
      </c>
      <c r="D8" s="43">
        <f>WEEKNUM(B8,11)</f>
        <v>27</v>
      </c>
      <c r="E8" s="51" t="str">
        <f>VLOOKUP(WEEKDAY(F8,11),START!$L$11:$M$17,2,FALSE)</f>
        <v>Lø</v>
      </c>
      <c r="F8" s="52">
        <f>DATE(START!D4,8,1)</f>
        <v>44044</v>
      </c>
      <c r="G8" s="50" t="str">
        <f>IFERROR(IFERROR(VLOOKUP(F8,START!$N$34:$P$44,3,FALSE),"")&amp;IFERROR(VLOOKUP(F8,START!$N$24:$P$34,3,FALSE),"")&amp;IFERROR(VLOOKUP(F8,START!$N$1:$P$23,3,FALSE),"")&amp;":"&amp;VLOOKUP(F8,START!$N$1:$P$44,2,FALSE),"")</f>
        <v/>
      </c>
      <c r="H8" s="57">
        <f>WEEKNUM(F8,11)</f>
        <v>31</v>
      </c>
      <c r="I8" s="44" t="str">
        <f>VLOOKUP(WEEKDAY(J8,11),START!$L$11:$M$17,2,FALSE)</f>
        <v>Ti</v>
      </c>
      <c r="J8" s="52">
        <f>DATE(START!D4,9,1)</f>
        <v>44075</v>
      </c>
      <c r="K8" s="50" t="str">
        <f>IFERROR(IFERROR(VLOOKUP(J8,START!$N$34:$P$44,3,FALSE),"")&amp;IFERROR(VLOOKUP(J8,START!$N$24:$P$34,3,FALSE),"")&amp;IFERROR(VLOOKUP(J8,START!$N$1:$P$23,3,FALSE),"")&amp;":"&amp;VLOOKUP(J8,START!$N$1:$P$44,2,FALSE),"")</f>
        <v/>
      </c>
      <c r="L8" s="43">
        <f>WEEKNUM(J8,11)</f>
        <v>36</v>
      </c>
      <c r="M8" s="51" t="str">
        <f>VLOOKUP(WEEKDAY(N8,11),START!$L$11:$M$17,2,FALSE)</f>
        <v>To</v>
      </c>
      <c r="N8" s="52">
        <f>DATE(START!D4,10,1)</f>
        <v>44105</v>
      </c>
      <c r="O8" s="50" t="str">
        <f>IFERROR(IFERROR(VLOOKUP(N8,START!$N$34:$P$44,3,FALSE),"")&amp;IFERROR(VLOOKUP(N8,START!$N$24:$P$34,3,FALSE),"")&amp;IFERROR(VLOOKUP(N8,START!$N$1:$P$23,3,FALSE),"")&amp;":"&amp;VLOOKUP(N8,START!$N$1:$P$44,2,FALSE),"")</f>
        <v/>
      </c>
      <c r="P8" s="57">
        <f>WEEKNUM(N8,11)</f>
        <v>40</v>
      </c>
      <c r="Q8" s="51" t="str">
        <f>VLOOKUP(WEEKDAY(R8,11),START!$L$11:$M$17,2,FALSE)</f>
        <v>Sø</v>
      </c>
      <c r="R8" s="52">
        <f>DATE(START!D4,11,1)</f>
        <v>44136</v>
      </c>
      <c r="S8" s="50" t="str">
        <f>IFERROR(IFERROR(VLOOKUP(R8,START!$N$34:$P$44,3,FALSE),"")&amp;IFERROR(VLOOKUP(R8,START!$N$24:$P$34,3,FALSE),"")&amp;IFERROR(VLOOKUP(R8,START!$N$1:$P$23,3,FALSE),"")&amp;":"&amp;VLOOKUP(R8,START!$N$1:$P$44,2,FALSE),"")</f>
        <v/>
      </c>
      <c r="T8" s="43">
        <f>WEEKNUM(R8,11)</f>
        <v>44</v>
      </c>
      <c r="U8" s="51" t="str">
        <f>VLOOKUP(WEEKDAY(V8,11),START!$L$11:$M$17,2,FALSE)</f>
        <v>Ti</v>
      </c>
      <c r="V8" s="52">
        <f>DATE(START!D4,12,1)</f>
        <v>44166</v>
      </c>
      <c r="W8" s="50" t="str">
        <f>IFERROR(IFERROR(VLOOKUP(V8,START!$N$34:$P$44,3,FALSE),"")&amp;IFERROR(VLOOKUP(V8,START!$N$24:$P$34,3,FALSE),"")&amp;IFERROR(VLOOKUP(V8,START!$N$1:$P$23,3,FALSE),"")&amp;":"&amp;VLOOKUP(V8,START!$N$1:$P$44,2,FALSE),"")</f>
        <v/>
      </c>
      <c r="X8" s="57">
        <f>WEEKNUM(V8,11)</f>
        <v>49</v>
      </c>
    </row>
    <row r="9" spans="1:24" x14ac:dyDescent="0.2">
      <c r="A9" s="51" t="str">
        <f>VLOOKUP(WEEKDAY(B9,11),START!$L$11:$M$17,2,FALSE)</f>
        <v>To</v>
      </c>
      <c r="B9" s="52">
        <f>B8+1</f>
        <v>44014</v>
      </c>
      <c r="C9" s="49" t="str">
        <f>IFERROR(IFERROR(VLOOKUP(B9,START!$N$34:$P$44,3,FALSE),"")&amp;IFERROR(VLOOKUP(B9,START!$N$24:$P$34,3,FALSE),"")&amp;IFERROR(VLOOKUP(B9,START!$N$1:$P$23,3,FALSE),"")&amp;":"&amp;VLOOKUP(B9,START!$N$1:$P$44,2,FALSE),"")</f>
        <v/>
      </c>
      <c r="D9" s="43" t="str">
        <f>IF(A9="Ma",WEEKNUM(B9,11),"")</f>
        <v/>
      </c>
      <c r="E9" s="51" t="str">
        <f>VLOOKUP(WEEKDAY(F9,11),START!$L$11:$M$17,2,FALSE)</f>
        <v>Sø</v>
      </c>
      <c r="F9" s="52">
        <f>F8+1</f>
        <v>44045</v>
      </c>
      <c r="G9" s="50" t="str">
        <f>IFERROR(IFERROR(VLOOKUP(F9,START!$N$34:$P$44,3,FALSE),"")&amp;IFERROR(VLOOKUP(F9,START!$N$24:$P$34,3,FALSE),"")&amp;IFERROR(VLOOKUP(F9,START!$N$1:$P$23,3,FALSE),"")&amp;":"&amp;VLOOKUP(F9,START!$N$1:$P$44,2,FALSE),"")</f>
        <v/>
      </c>
      <c r="H9" s="57" t="str">
        <f>IF(E9="Ma",WEEKNUM(F9,11),"")</f>
        <v/>
      </c>
      <c r="I9" s="44" t="str">
        <f>VLOOKUP(WEEKDAY(J9,11),START!$L$11:$M$17,2,FALSE)</f>
        <v>On</v>
      </c>
      <c r="J9" s="52">
        <f>J8+1</f>
        <v>44076</v>
      </c>
      <c r="K9" s="50" t="str">
        <f>IFERROR(IFERROR(VLOOKUP(J9,START!$N$34:$P$44,3,FALSE),"")&amp;IFERROR(VLOOKUP(J9,START!$N$24:$P$34,3,FALSE),"")&amp;IFERROR(VLOOKUP(J9,START!$N$1:$P$23,3,FALSE),"")&amp;":"&amp;VLOOKUP(J9,START!$N$1:$P$44,2,FALSE),"")</f>
        <v/>
      </c>
      <c r="L9" s="43" t="str">
        <f>IF(I9="Ma",WEEKNUM(J9,11),"")</f>
        <v/>
      </c>
      <c r="M9" s="51" t="str">
        <f>VLOOKUP(WEEKDAY(N9,11),START!$L$11:$M$17,2,FALSE)</f>
        <v>Fr</v>
      </c>
      <c r="N9" s="52">
        <f>N8+1</f>
        <v>44106</v>
      </c>
      <c r="O9" s="50" t="str">
        <f>IFERROR(IFERROR(VLOOKUP(N9,START!$N$34:$P$44,3,FALSE),"")&amp;IFERROR(VLOOKUP(N9,START!$N$24:$P$34,3,FALSE),"")&amp;IFERROR(VLOOKUP(N9,START!$N$1:$P$23,3,FALSE),"")&amp;":"&amp;VLOOKUP(N9,START!$N$1:$P$44,2,FALSE),"")</f>
        <v/>
      </c>
      <c r="P9" s="57" t="str">
        <f>IF(M9="Ma",WEEKNUM(N9,11),"")</f>
        <v/>
      </c>
      <c r="Q9" s="51" t="str">
        <f>VLOOKUP(WEEKDAY(R9,11),START!$L$11:$M$17,2,FALSE)</f>
        <v>Ma</v>
      </c>
      <c r="R9" s="52">
        <f>R8+1</f>
        <v>44137</v>
      </c>
      <c r="S9" s="50" t="str">
        <f>IFERROR(IFERROR(VLOOKUP(R9,START!$N$34:$P$44,3,FALSE),"")&amp;IFERROR(VLOOKUP(R9,START!$N$24:$P$34,3,FALSE),"")&amp;IFERROR(VLOOKUP(R9,START!$N$1:$P$23,3,FALSE),"")&amp;":"&amp;VLOOKUP(R9,START!$N$1:$P$44,2,FALSE),"")</f>
        <v/>
      </c>
      <c r="T9" s="43">
        <f>IF(Q9="Ma",WEEKNUM(R9,11),"")</f>
        <v>45</v>
      </c>
      <c r="U9" s="51" t="str">
        <f>VLOOKUP(WEEKDAY(V9,11),START!$L$11:$M$17,2,FALSE)</f>
        <v>On</v>
      </c>
      <c r="V9" s="52">
        <f>V8+1</f>
        <v>44167</v>
      </c>
      <c r="W9" s="50" t="str">
        <f>IFERROR(IFERROR(VLOOKUP(V9,START!$N$34:$P$44,3,FALSE),"")&amp;IFERROR(VLOOKUP(V9,START!$N$24:$P$34,3,FALSE),"")&amp;IFERROR(VLOOKUP(V9,START!$N$1:$P$23,3,FALSE),"")&amp;":"&amp;VLOOKUP(V9,START!$N$1:$P$44,2,FALSE),"")</f>
        <v/>
      </c>
      <c r="X9" s="57" t="str">
        <f>IF(U9="Ma",WEEKNUM(V9,11),"")</f>
        <v/>
      </c>
    </row>
    <row r="10" spans="1:24" x14ac:dyDescent="0.2">
      <c r="A10" s="51" t="str">
        <f>VLOOKUP(WEEKDAY(B10,11),START!$L$11:$M$17,2,FALSE)</f>
        <v>Fr</v>
      </c>
      <c r="B10" s="52">
        <f t="shared" ref="B10:B38" si="0">B9+1</f>
        <v>44015</v>
      </c>
      <c r="C10" s="49" t="str">
        <f>IFERROR(IFERROR(VLOOKUP(B10,START!$N$34:$P$44,3,FALSE),"")&amp;IFERROR(VLOOKUP(B10,START!$N$24:$P$34,3,FALSE),"")&amp;IFERROR(VLOOKUP(B10,START!$N$1:$P$23,3,FALSE),"")&amp;":"&amp;VLOOKUP(B10,START!$N$1:$P$44,2,FALSE),"")</f>
        <v/>
      </c>
      <c r="D10" s="43" t="str">
        <f t="shared" ref="D10:D38" si="1">IF(A10="Ma",WEEKNUM(B10,11),"")</f>
        <v/>
      </c>
      <c r="E10" s="51" t="str">
        <f>VLOOKUP(WEEKDAY(F10,11),START!$L$11:$M$17,2,FALSE)</f>
        <v>Ma</v>
      </c>
      <c r="F10" s="52">
        <f t="shared" ref="F10:F38" si="2">F9+1</f>
        <v>44046</v>
      </c>
      <c r="G10" s="50" t="str">
        <f>IFERROR(IFERROR(VLOOKUP(F10,START!$N$34:$P$44,3,FALSE),"")&amp;IFERROR(VLOOKUP(F10,START!$N$24:$P$34,3,FALSE),"")&amp;IFERROR(VLOOKUP(F10,START!$N$1:$P$23,3,FALSE),"")&amp;":"&amp;VLOOKUP(F10,START!$N$1:$P$44,2,FALSE),"")</f>
        <v/>
      </c>
      <c r="H10" s="57">
        <f t="shared" ref="H10:H35" si="3">IF(E10="Ma",WEEKNUM(F10,11),"")</f>
        <v>32</v>
      </c>
      <c r="I10" s="44" t="str">
        <f>VLOOKUP(WEEKDAY(J10,11),START!$L$11:$M$17,2,FALSE)</f>
        <v>To</v>
      </c>
      <c r="J10" s="52">
        <f t="shared" ref="J10:J37" si="4">J9+1</f>
        <v>44077</v>
      </c>
      <c r="K10" s="50" t="str">
        <f>IFERROR(IFERROR(VLOOKUP(J10,START!$N$34:$P$44,3,FALSE),"")&amp;IFERROR(VLOOKUP(J10,START!$N$24:$P$34,3,FALSE),"")&amp;IFERROR(VLOOKUP(J10,START!$N$1:$P$23,3,FALSE),"")&amp;":"&amp;VLOOKUP(J10,START!$N$1:$P$44,2,FALSE),"")</f>
        <v/>
      </c>
      <c r="L10" s="43" t="str">
        <f t="shared" ref="L10:L37" si="5">IF(I10="Ma",WEEKNUM(J10,11),"")</f>
        <v/>
      </c>
      <c r="M10" s="51" t="str">
        <f>VLOOKUP(WEEKDAY(N10,11),START!$L$11:$M$17,2,FALSE)</f>
        <v>Lø</v>
      </c>
      <c r="N10" s="52">
        <f t="shared" ref="N10:N38" si="6">N9+1</f>
        <v>44107</v>
      </c>
      <c r="O10" s="50" t="str">
        <f>IFERROR(IFERROR(VLOOKUP(N10,START!$N$34:$P$44,3,FALSE),"")&amp;IFERROR(VLOOKUP(N10,START!$N$24:$P$34,3,FALSE),"")&amp;IFERROR(VLOOKUP(N10,START!$N$1:$P$23,3,FALSE),"")&amp;":"&amp;VLOOKUP(N10,START!$N$1:$P$44,2,FALSE),"")</f>
        <v/>
      </c>
      <c r="P10" s="57" t="str">
        <f t="shared" ref="P10:P37" si="7">IF(M10="Ma",WEEKNUM(N10,11),"")</f>
        <v/>
      </c>
      <c r="Q10" s="51" t="str">
        <f>VLOOKUP(WEEKDAY(R10,11),START!$L$11:$M$17,2,FALSE)</f>
        <v>Ti</v>
      </c>
      <c r="R10" s="52">
        <f t="shared" ref="R10:R37" si="8">R9+1</f>
        <v>44138</v>
      </c>
      <c r="S10" s="50" t="str">
        <f>IFERROR(IFERROR(VLOOKUP(R10,START!$N$34:$P$44,3,FALSE),"")&amp;IFERROR(VLOOKUP(R10,START!$N$24:$P$34,3,FALSE),"")&amp;IFERROR(VLOOKUP(R10,START!$N$1:$P$23,3,FALSE),"")&amp;":"&amp;VLOOKUP(R10,START!$N$1:$P$44,2,FALSE),"")</f>
        <v/>
      </c>
      <c r="T10" s="43" t="str">
        <f t="shared" ref="T10:T37" si="9">IF(Q10="Ma",WEEKNUM(R10,11),"")</f>
        <v/>
      </c>
      <c r="U10" s="51" t="str">
        <f>VLOOKUP(WEEKDAY(V10,11),START!$L$11:$M$17,2,FALSE)</f>
        <v>To</v>
      </c>
      <c r="V10" s="52">
        <f t="shared" ref="V10:V38" si="10">V9+1</f>
        <v>44168</v>
      </c>
      <c r="W10" s="50" t="str">
        <f>IFERROR(IFERROR(VLOOKUP(V10,START!$N$34:$P$44,3,FALSE),"")&amp;IFERROR(VLOOKUP(V10,START!$N$24:$P$34,3,FALSE),"")&amp;IFERROR(VLOOKUP(V10,START!$N$1:$P$23,3,FALSE),"")&amp;":"&amp;VLOOKUP(V10,START!$N$1:$P$44,2,FALSE),"")</f>
        <v/>
      </c>
      <c r="X10" s="57" t="str">
        <f t="shared" ref="X10:X37" si="11">IF(U10="Ma",WEEKNUM(V10,11),"")</f>
        <v/>
      </c>
    </row>
    <row r="11" spans="1:24" x14ac:dyDescent="0.2">
      <c r="A11" s="51" t="str">
        <f>VLOOKUP(WEEKDAY(B11,11),START!$L$11:$M$17,2,FALSE)</f>
        <v>Lø</v>
      </c>
      <c r="B11" s="52">
        <f t="shared" si="0"/>
        <v>44016</v>
      </c>
      <c r="C11" s="49" t="str">
        <f>IFERROR(IFERROR(VLOOKUP(B11,START!$N$34:$P$44,3,FALSE),"")&amp;IFERROR(VLOOKUP(B11,START!$N$24:$P$34,3,FALSE),"")&amp;IFERROR(VLOOKUP(B11,START!$N$1:$P$23,3,FALSE),"")&amp;":"&amp;VLOOKUP(B11,START!$N$1:$P$44,2,FALSE),"")</f>
        <v/>
      </c>
      <c r="D11" s="43" t="str">
        <f t="shared" si="1"/>
        <v/>
      </c>
      <c r="E11" s="51" t="str">
        <f>VLOOKUP(WEEKDAY(F11,11),START!$L$11:$M$17,2,FALSE)</f>
        <v>Ti</v>
      </c>
      <c r="F11" s="52">
        <f t="shared" si="2"/>
        <v>44047</v>
      </c>
      <c r="G11" s="50" t="str">
        <f>IFERROR(IFERROR(VLOOKUP(F11,START!$N$34:$P$44,3,FALSE),"")&amp;IFERROR(VLOOKUP(F11,START!$N$24:$P$34,3,FALSE),"")&amp;IFERROR(VLOOKUP(F11,START!$N$1:$P$23,3,FALSE),"")&amp;":"&amp;VLOOKUP(F11,START!$N$1:$P$44,2,FALSE),"")</f>
        <v/>
      </c>
      <c r="H11" s="57" t="str">
        <f t="shared" si="3"/>
        <v/>
      </c>
      <c r="I11" s="44" t="str">
        <f>VLOOKUP(WEEKDAY(J11,11),START!$L$11:$M$17,2,FALSE)</f>
        <v>Fr</v>
      </c>
      <c r="J11" s="52">
        <f t="shared" si="4"/>
        <v>44078</v>
      </c>
      <c r="K11" s="50" t="str">
        <f>IFERROR(IFERROR(VLOOKUP(J11,START!$N$34:$P$44,3,FALSE),"")&amp;IFERROR(VLOOKUP(J11,START!$N$24:$P$34,3,FALSE),"")&amp;IFERROR(VLOOKUP(J11,START!$N$1:$P$23,3,FALSE),"")&amp;":"&amp;VLOOKUP(J11,START!$N$1:$P$44,2,FALSE),"")</f>
        <v/>
      </c>
      <c r="L11" s="43" t="str">
        <f t="shared" si="5"/>
        <v/>
      </c>
      <c r="M11" s="51" t="str">
        <f>VLOOKUP(WEEKDAY(N11,11),START!$L$11:$M$17,2,FALSE)</f>
        <v>Sø</v>
      </c>
      <c r="N11" s="52">
        <f t="shared" si="6"/>
        <v>44108</v>
      </c>
      <c r="O11" s="50" t="str">
        <f>IFERROR(IFERROR(VLOOKUP(N11,START!$N$34:$P$44,3,FALSE),"")&amp;IFERROR(VLOOKUP(N11,START!$N$24:$P$34,3,FALSE),"")&amp;IFERROR(VLOOKUP(N11,START!$N$1:$P$23,3,FALSE),"")&amp;":"&amp;VLOOKUP(N11,START!$N$1:$P$44,2,FALSE),"")</f>
        <v/>
      </c>
      <c r="P11" s="57" t="str">
        <f t="shared" si="7"/>
        <v/>
      </c>
      <c r="Q11" s="51" t="str">
        <f>VLOOKUP(WEEKDAY(R11,11),START!$L$11:$M$17,2,FALSE)</f>
        <v>On</v>
      </c>
      <c r="R11" s="52">
        <f t="shared" si="8"/>
        <v>44139</v>
      </c>
      <c r="S11" s="50" t="str">
        <f>IFERROR(IFERROR(VLOOKUP(R11,START!$N$34:$P$44,3,FALSE),"")&amp;IFERROR(VLOOKUP(R11,START!$N$24:$P$34,3,FALSE),"")&amp;IFERROR(VLOOKUP(R11,START!$N$1:$P$23,3,FALSE),"")&amp;":"&amp;VLOOKUP(R11,START!$N$1:$P$44,2,FALSE),"")</f>
        <v/>
      </c>
      <c r="T11" s="43" t="str">
        <f t="shared" si="9"/>
        <v/>
      </c>
      <c r="U11" s="51" t="str">
        <f>VLOOKUP(WEEKDAY(V11,11),START!$L$11:$M$17,2,FALSE)</f>
        <v>Fr</v>
      </c>
      <c r="V11" s="52">
        <f t="shared" si="10"/>
        <v>44169</v>
      </c>
      <c r="W11" s="50" t="str">
        <f>IFERROR(IFERROR(VLOOKUP(V11,START!$N$34:$P$44,3,FALSE),"")&amp;IFERROR(VLOOKUP(V11,START!$N$24:$P$34,3,FALSE),"")&amp;IFERROR(VLOOKUP(V11,START!$N$1:$P$23,3,FALSE),"")&amp;":"&amp;VLOOKUP(V11,START!$N$1:$P$44,2,FALSE),"")</f>
        <v/>
      </c>
      <c r="X11" s="57" t="str">
        <f t="shared" si="11"/>
        <v/>
      </c>
    </row>
    <row r="12" spans="1:24" x14ac:dyDescent="0.2">
      <c r="A12" s="51" t="str">
        <f>VLOOKUP(WEEKDAY(B12,11),START!$L$11:$M$17,2,FALSE)</f>
        <v>Sø</v>
      </c>
      <c r="B12" s="52">
        <f t="shared" si="0"/>
        <v>44017</v>
      </c>
      <c r="C12" s="49" t="str">
        <f>IFERROR(IFERROR(VLOOKUP(B12,START!$N$34:$P$44,3,FALSE),"")&amp;IFERROR(VLOOKUP(B12,START!$N$24:$P$34,3,FALSE),"")&amp;IFERROR(VLOOKUP(B12,START!$N$1:$P$23,3,FALSE),"")&amp;":"&amp;VLOOKUP(B12,START!$N$1:$P$44,2,FALSE),"")</f>
        <v>M:Test G ( år)</v>
      </c>
      <c r="D12" s="43" t="str">
        <f t="shared" si="1"/>
        <v/>
      </c>
      <c r="E12" s="51" t="str">
        <f>VLOOKUP(WEEKDAY(F12,11),START!$L$11:$M$17,2,FALSE)</f>
        <v>On</v>
      </c>
      <c r="F12" s="52">
        <f t="shared" si="2"/>
        <v>44048</v>
      </c>
      <c r="G12" s="50" t="str">
        <f>IFERROR(IFERROR(VLOOKUP(F12,START!$N$34:$P$44,3,FALSE),"")&amp;IFERROR(VLOOKUP(F12,START!$N$24:$P$34,3,FALSE),"")&amp;IFERROR(VLOOKUP(F12,START!$N$1:$P$23,3,FALSE),"")&amp;":"&amp;VLOOKUP(F12,START!$N$1:$P$44,2,FALSE),"")</f>
        <v/>
      </c>
      <c r="H12" s="57" t="str">
        <f t="shared" si="3"/>
        <v/>
      </c>
      <c r="I12" s="44" t="str">
        <f>VLOOKUP(WEEKDAY(J12,11),START!$L$11:$M$17,2,FALSE)</f>
        <v>Lø</v>
      </c>
      <c r="J12" s="52">
        <f t="shared" si="4"/>
        <v>44079</v>
      </c>
      <c r="K12" s="50" t="str">
        <f>IFERROR(IFERROR(VLOOKUP(J12,START!$N$34:$P$44,3,FALSE),"")&amp;IFERROR(VLOOKUP(J12,START!$N$24:$P$34,3,FALSE),"")&amp;IFERROR(VLOOKUP(J12,START!$N$1:$P$23,3,FALSE),"")&amp;":"&amp;VLOOKUP(J12,START!$N$1:$P$44,2,FALSE),"")</f>
        <v/>
      </c>
      <c r="L12" s="43" t="str">
        <f t="shared" si="5"/>
        <v/>
      </c>
      <c r="M12" s="51" t="str">
        <f>VLOOKUP(WEEKDAY(N12,11),START!$L$11:$M$17,2,FALSE)</f>
        <v>Ma</v>
      </c>
      <c r="N12" s="52">
        <f t="shared" si="6"/>
        <v>44109</v>
      </c>
      <c r="O12" s="50" t="str">
        <f>IFERROR(IFERROR(VLOOKUP(N12,START!$N$34:$P$44,3,FALSE),"")&amp;IFERROR(VLOOKUP(N12,START!$N$24:$P$34,3,FALSE),"")&amp;IFERROR(VLOOKUP(N12,START!$N$1:$P$23,3,FALSE),"")&amp;":"&amp;VLOOKUP(N12,START!$N$1:$P$44,2,FALSE),"")</f>
        <v/>
      </c>
      <c r="P12" s="57">
        <f t="shared" si="7"/>
        <v>41</v>
      </c>
      <c r="Q12" s="51" t="str">
        <f>VLOOKUP(WEEKDAY(R12,11),START!$L$11:$M$17,2,FALSE)</f>
        <v>To</v>
      </c>
      <c r="R12" s="52">
        <f t="shared" si="8"/>
        <v>44140</v>
      </c>
      <c r="S12" s="50" t="str">
        <f>IFERROR(IFERROR(VLOOKUP(R12,START!$N$34:$P$44,3,FALSE),"")&amp;IFERROR(VLOOKUP(R12,START!$N$24:$P$34,3,FALSE),"")&amp;IFERROR(VLOOKUP(R12,START!$N$1:$P$23,3,FALSE),"")&amp;":"&amp;VLOOKUP(R12,START!$N$1:$P$44,2,FALSE),"")</f>
        <v/>
      </c>
      <c r="T12" s="43" t="str">
        <f t="shared" si="9"/>
        <v/>
      </c>
      <c r="U12" s="51" t="str">
        <f>VLOOKUP(WEEKDAY(V12,11),START!$L$11:$M$17,2,FALSE)</f>
        <v>Lø</v>
      </c>
      <c r="V12" s="52">
        <f t="shared" si="10"/>
        <v>44170</v>
      </c>
      <c r="W12" s="50" t="str">
        <f>IFERROR(IFERROR(VLOOKUP(V12,START!$N$34:$P$44,3,FALSE),"")&amp;IFERROR(VLOOKUP(V12,START!$N$24:$P$34,3,FALSE),"")&amp;IFERROR(VLOOKUP(V12,START!$N$1:$P$23,3,FALSE),"")&amp;":"&amp;VLOOKUP(V12,START!$N$1:$P$44,2,FALSE),"")</f>
        <v/>
      </c>
      <c r="X12" s="57" t="str">
        <f t="shared" si="11"/>
        <v/>
      </c>
    </row>
    <row r="13" spans="1:24" x14ac:dyDescent="0.2">
      <c r="A13" s="51" t="str">
        <f>VLOOKUP(WEEKDAY(B13,11),START!$L$11:$M$17,2,FALSE)</f>
        <v>Ma</v>
      </c>
      <c r="B13" s="52">
        <f t="shared" si="0"/>
        <v>44018</v>
      </c>
      <c r="C13" s="49" t="str">
        <f>IFERROR(IFERROR(VLOOKUP(B13,START!$N$34:$P$44,3,FALSE),"")&amp;IFERROR(VLOOKUP(B13,START!$N$24:$P$34,3,FALSE),"")&amp;IFERROR(VLOOKUP(B13,START!$N$1:$P$23,3,FALSE),"")&amp;":"&amp;VLOOKUP(B13,START!$N$1:$P$44,2,FALSE),"")</f>
        <v/>
      </c>
      <c r="D13" s="43">
        <f t="shared" si="1"/>
        <v>28</v>
      </c>
      <c r="E13" s="51" t="str">
        <f>VLOOKUP(WEEKDAY(F13,11),START!$L$11:$M$17,2,FALSE)</f>
        <v>To</v>
      </c>
      <c r="F13" s="52">
        <f t="shared" si="2"/>
        <v>44049</v>
      </c>
      <c r="G13" s="50" t="str">
        <f>IFERROR(IFERROR(VLOOKUP(F13,START!$N$34:$P$44,3,FALSE),"")&amp;IFERROR(VLOOKUP(F13,START!$N$24:$P$34,3,FALSE),"")&amp;IFERROR(VLOOKUP(F13,START!$N$1:$P$23,3,FALSE),"")&amp;":"&amp;VLOOKUP(F13,START!$N$1:$P$44,2,FALSE),"")</f>
        <v/>
      </c>
      <c r="H13" s="57" t="str">
        <f t="shared" si="3"/>
        <v/>
      </c>
      <c r="I13" s="44" t="str">
        <f>VLOOKUP(WEEKDAY(J13,11),START!$L$11:$M$17,2,FALSE)</f>
        <v>Sø</v>
      </c>
      <c r="J13" s="52">
        <f t="shared" si="4"/>
        <v>44080</v>
      </c>
      <c r="K13" s="50" t="str">
        <f>IFERROR(IFERROR(VLOOKUP(J13,START!$N$34:$P$44,3,FALSE),"")&amp;IFERROR(VLOOKUP(J13,START!$N$24:$P$34,3,FALSE),"")&amp;IFERROR(VLOOKUP(J13,START!$N$1:$P$23,3,FALSE),"")&amp;":"&amp;VLOOKUP(J13,START!$N$1:$P$44,2,FALSE),"")</f>
        <v/>
      </c>
      <c r="L13" s="43" t="str">
        <f t="shared" si="5"/>
        <v/>
      </c>
      <c r="M13" s="51" t="str">
        <f>VLOOKUP(WEEKDAY(N13,11),START!$L$11:$M$17,2,FALSE)</f>
        <v>Ti</v>
      </c>
      <c r="N13" s="52">
        <f t="shared" si="6"/>
        <v>44110</v>
      </c>
      <c r="O13" s="50" t="str">
        <f>IFERROR(IFERROR(VLOOKUP(N13,START!$N$34:$P$44,3,FALSE),"")&amp;IFERROR(VLOOKUP(N13,START!$N$24:$P$34,3,FALSE),"")&amp;IFERROR(VLOOKUP(N13,START!$N$1:$P$23,3,FALSE),"")&amp;":"&amp;VLOOKUP(N13,START!$N$1:$P$44,2,FALSE),"")</f>
        <v/>
      </c>
      <c r="P13" s="57" t="str">
        <f t="shared" si="7"/>
        <v/>
      </c>
      <c r="Q13" s="51" t="str">
        <f>VLOOKUP(WEEKDAY(R13,11),START!$L$11:$M$17,2,FALSE)</f>
        <v>Fr</v>
      </c>
      <c r="R13" s="52">
        <f t="shared" si="8"/>
        <v>44141</v>
      </c>
      <c r="S13" s="50" t="str">
        <f>IFERROR(IFERROR(VLOOKUP(R13,START!$N$34:$P$44,3,FALSE),"")&amp;IFERROR(VLOOKUP(R13,START!$N$24:$P$34,3,FALSE),"")&amp;IFERROR(VLOOKUP(R13,START!$N$1:$P$23,3,FALSE),"")&amp;":"&amp;VLOOKUP(R13,START!$N$1:$P$44,2,FALSE),"")</f>
        <v/>
      </c>
      <c r="T13" s="43" t="str">
        <f t="shared" si="9"/>
        <v/>
      </c>
      <c r="U13" s="51" t="str">
        <f>VLOOKUP(WEEKDAY(V13,11),START!$L$11:$M$17,2,FALSE)</f>
        <v>Sø</v>
      </c>
      <c r="V13" s="52">
        <f t="shared" si="10"/>
        <v>44171</v>
      </c>
      <c r="W13" s="50" t="str">
        <f>IFERROR(IFERROR(VLOOKUP(V13,START!$N$34:$P$44,3,FALSE),"")&amp;IFERROR(VLOOKUP(V13,START!$N$24:$P$34,3,FALSE),"")&amp;IFERROR(VLOOKUP(V13,START!$N$1:$P$23,3,FALSE),"")&amp;":"&amp;VLOOKUP(V13,START!$N$1:$P$44,2,FALSE),"")</f>
        <v/>
      </c>
      <c r="X13" s="57" t="str">
        <f t="shared" si="11"/>
        <v/>
      </c>
    </row>
    <row r="14" spans="1:24" x14ac:dyDescent="0.2">
      <c r="A14" s="51" t="str">
        <f>VLOOKUP(WEEKDAY(B14,11),START!$L$11:$M$17,2,FALSE)</f>
        <v>Ti</v>
      </c>
      <c r="B14" s="52">
        <f t="shared" si="0"/>
        <v>44019</v>
      </c>
      <c r="C14" s="49" t="str">
        <f>IFERROR(IFERROR(VLOOKUP(B14,START!$N$34:$P$44,3,FALSE),"")&amp;IFERROR(VLOOKUP(B14,START!$N$24:$P$34,3,FALSE),"")&amp;IFERROR(VLOOKUP(B14,START!$N$1:$P$23,3,FALSE),"")&amp;":"&amp;VLOOKUP(B14,START!$N$1:$P$44,2,FALSE),"")</f>
        <v/>
      </c>
      <c r="D14" s="43" t="str">
        <f t="shared" si="1"/>
        <v/>
      </c>
      <c r="E14" s="51" t="str">
        <f>VLOOKUP(WEEKDAY(F14,11),START!$L$11:$M$17,2,FALSE)</f>
        <v>Fr</v>
      </c>
      <c r="F14" s="52">
        <f t="shared" si="2"/>
        <v>44050</v>
      </c>
      <c r="G14" s="50" t="str">
        <f>IFERROR(IFERROR(VLOOKUP(F14,START!$N$34:$P$44,3,FALSE),"")&amp;IFERROR(VLOOKUP(F14,START!$N$24:$P$34,3,FALSE),"")&amp;IFERROR(VLOOKUP(F14,START!$N$1:$P$23,3,FALSE),"")&amp;":"&amp;VLOOKUP(F14,START!$N$1:$P$44,2,FALSE),"")</f>
        <v/>
      </c>
      <c r="H14" s="57" t="str">
        <f t="shared" si="3"/>
        <v/>
      </c>
      <c r="I14" s="44" t="str">
        <f>VLOOKUP(WEEKDAY(J14,11),START!$L$11:$M$17,2,FALSE)</f>
        <v>Ma</v>
      </c>
      <c r="J14" s="52">
        <f t="shared" si="4"/>
        <v>44081</v>
      </c>
      <c r="K14" s="50" t="str">
        <f>IFERROR(IFERROR(VLOOKUP(J14,START!$N$34:$P$44,3,FALSE),"")&amp;IFERROR(VLOOKUP(J14,START!$N$24:$P$34,3,FALSE),"")&amp;IFERROR(VLOOKUP(J14,START!$N$1:$P$23,3,FALSE),"")&amp;":"&amp;VLOOKUP(J14,START!$N$1:$P$44,2,FALSE),"")</f>
        <v/>
      </c>
      <c r="L14" s="43">
        <f t="shared" si="5"/>
        <v>37</v>
      </c>
      <c r="M14" s="51" t="str">
        <f>VLOOKUP(WEEKDAY(N14,11),START!$L$11:$M$17,2,FALSE)</f>
        <v>On</v>
      </c>
      <c r="N14" s="52">
        <f t="shared" si="6"/>
        <v>44111</v>
      </c>
      <c r="O14" s="50" t="str">
        <f>IFERROR(IFERROR(VLOOKUP(N14,START!$N$34:$P$44,3,FALSE),"")&amp;IFERROR(VLOOKUP(N14,START!$N$24:$P$34,3,FALSE),"")&amp;IFERROR(VLOOKUP(N14,START!$N$1:$P$23,3,FALSE),"")&amp;":"&amp;VLOOKUP(N14,START!$N$1:$P$44,2,FALSE),"")</f>
        <v/>
      </c>
      <c r="P14" s="57" t="str">
        <f t="shared" si="7"/>
        <v/>
      </c>
      <c r="Q14" s="51" t="str">
        <f>VLOOKUP(WEEKDAY(R14,11),START!$L$11:$M$17,2,FALSE)</f>
        <v>Lø</v>
      </c>
      <c r="R14" s="52">
        <f t="shared" si="8"/>
        <v>44142</v>
      </c>
      <c r="S14" s="50" t="str">
        <f>IFERROR(IFERROR(VLOOKUP(R14,START!$N$34:$P$44,3,FALSE),"")&amp;IFERROR(VLOOKUP(R14,START!$N$24:$P$34,3,FALSE),"")&amp;IFERROR(VLOOKUP(R14,START!$N$1:$P$23,3,FALSE),"")&amp;":"&amp;VLOOKUP(R14,START!$N$1:$P$44,2,FALSE),"")</f>
        <v/>
      </c>
      <c r="T14" s="43" t="str">
        <f t="shared" si="9"/>
        <v/>
      </c>
      <c r="U14" s="51" t="str">
        <f>VLOOKUP(WEEKDAY(V14,11),START!$L$11:$M$17,2,FALSE)</f>
        <v>Ma</v>
      </c>
      <c r="V14" s="52">
        <f t="shared" si="10"/>
        <v>44172</v>
      </c>
      <c r="W14" s="50" t="str">
        <f>IFERROR(IFERROR(VLOOKUP(V14,START!$N$34:$P$44,3,FALSE),"")&amp;IFERROR(VLOOKUP(V14,START!$N$24:$P$34,3,FALSE),"")&amp;IFERROR(VLOOKUP(V14,START!$N$1:$P$23,3,FALSE),"")&amp;":"&amp;VLOOKUP(V14,START!$N$1:$P$44,2,FALSE),"")</f>
        <v/>
      </c>
      <c r="X14" s="57">
        <f t="shared" si="11"/>
        <v>50</v>
      </c>
    </row>
    <row r="15" spans="1:24" x14ac:dyDescent="0.2">
      <c r="A15" s="51" t="str">
        <f>VLOOKUP(WEEKDAY(B15,11),START!$L$11:$M$17,2,FALSE)</f>
        <v>On</v>
      </c>
      <c r="B15" s="52">
        <f t="shared" si="0"/>
        <v>44020</v>
      </c>
      <c r="C15" s="49" t="str">
        <f>IFERROR(IFERROR(VLOOKUP(B15,START!$N$34:$P$44,3,FALSE),"")&amp;IFERROR(VLOOKUP(B15,START!$N$24:$P$34,3,FALSE),"")&amp;IFERROR(VLOOKUP(B15,START!$N$1:$P$23,3,FALSE),"")&amp;":"&amp;VLOOKUP(B15,START!$N$1:$P$44,2,FALSE),"")</f>
        <v/>
      </c>
      <c r="D15" s="43" t="str">
        <f t="shared" si="1"/>
        <v/>
      </c>
      <c r="E15" s="51" t="str">
        <f>VLOOKUP(WEEKDAY(F15,11),START!$L$11:$M$17,2,FALSE)</f>
        <v>Lø</v>
      </c>
      <c r="F15" s="52">
        <f t="shared" si="2"/>
        <v>44051</v>
      </c>
      <c r="G15" s="50" t="str">
        <f>IFERROR(IFERROR(VLOOKUP(F15,START!$N$34:$P$44,3,FALSE),"")&amp;IFERROR(VLOOKUP(F15,START!$N$24:$P$34,3,FALSE),"")&amp;IFERROR(VLOOKUP(F15,START!$N$1:$P$23,3,FALSE),"")&amp;":"&amp;VLOOKUP(F15,START!$N$1:$P$44,2,FALSE),"")</f>
        <v/>
      </c>
      <c r="H15" s="57" t="str">
        <f t="shared" si="3"/>
        <v/>
      </c>
      <c r="I15" s="44" t="str">
        <f>VLOOKUP(WEEKDAY(J15,11),START!$L$11:$M$17,2,FALSE)</f>
        <v>Ti</v>
      </c>
      <c r="J15" s="52">
        <f t="shared" si="4"/>
        <v>44082</v>
      </c>
      <c r="K15" s="50" t="str">
        <f>IFERROR(IFERROR(VLOOKUP(J15,START!$N$34:$P$44,3,FALSE),"")&amp;IFERROR(VLOOKUP(J15,START!$N$24:$P$34,3,FALSE),"")&amp;IFERROR(VLOOKUP(J15,START!$N$1:$P$23,3,FALSE),"")&amp;":"&amp;VLOOKUP(J15,START!$N$1:$P$44,2,FALSE),"")</f>
        <v/>
      </c>
      <c r="L15" s="43" t="str">
        <f t="shared" si="5"/>
        <v/>
      </c>
      <c r="M15" s="51" t="str">
        <f>VLOOKUP(WEEKDAY(N15,11),START!$L$11:$M$17,2,FALSE)</f>
        <v>To</v>
      </c>
      <c r="N15" s="52">
        <f t="shared" si="6"/>
        <v>44112</v>
      </c>
      <c r="O15" s="50" t="str">
        <f>IFERROR(IFERROR(VLOOKUP(N15,START!$N$34:$P$44,3,FALSE),"")&amp;IFERROR(VLOOKUP(N15,START!$N$24:$P$34,3,FALSE),"")&amp;IFERROR(VLOOKUP(N15,START!$N$1:$P$23,3,FALSE),"")&amp;":"&amp;VLOOKUP(N15,START!$N$1:$P$44,2,FALSE),"")</f>
        <v/>
      </c>
      <c r="P15" s="57" t="str">
        <f t="shared" si="7"/>
        <v/>
      </c>
      <c r="Q15" s="51" t="str">
        <f>VLOOKUP(WEEKDAY(R15,11),START!$L$11:$M$17,2,FALSE)</f>
        <v>Sø</v>
      </c>
      <c r="R15" s="52">
        <f t="shared" si="8"/>
        <v>44143</v>
      </c>
      <c r="S15" s="50" t="str">
        <f>IFERROR(IFERROR(VLOOKUP(R15,START!$N$34:$P$44,3,FALSE),"")&amp;IFERROR(VLOOKUP(R15,START!$N$24:$P$34,3,FALSE),"")&amp;IFERROR(VLOOKUP(R15,START!$N$1:$P$23,3,FALSE),"")&amp;":"&amp;VLOOKUP(R15,START!$N$1:$P$44,2,FALSE),"")</f>
        <v/>
      </c>
      <c r="T15" s="43" t="str">
        <f t="shared" si="9"/>
        <v/>
      </c>
      <c r="U15" s="51" t="str">
        <f>VLOOKUP(WEEKDAY(V15,11),START!$L$11:$M$17,2,FALSE)</f>
        <v>Ti</v>
      </c>
      <c r="V15" s="52">
        <f t="shared" si="10"/>
        <v>44173</v>
      </c>
      <c r="W15" s="50" t="str">
        <f>IFERROR(IFERROR(VLOOKUP(V15,START!$N$34:$P$44,3,FALSE),"")&amp;IFERROR(VLOOKUP(V15,START!$N$24:$P$34,3,FALSE),"")&amp;IFERROR(VLOOKUP(V15,START!$N$1:$P$23,3,FALSE),"")&amp;":"&amp;VLOOKUP(V15,START!$N$1:$P$44,2,FALSE),"")</f>
        <v/>
      </c>
      <c r="X15" s="57" t="str">
        <f t="shared" si="11"/>
        <v/>
      </c>
    </row>
    <row r="16" spans="1:24" x14ac:dyDescent="0.2">
      <c r="A16" s="51" t="str">
        <f>VLOOKUP(WEEKDAY(B16,11),START!$L$11:$M$17,2,FALSE)</f>
        <v>To</v>
      </c>
      <c r="B16" s="52">
        <f t="shared" si="0"/>
        <v>44021</v>
      </c>
      <c r="C16" s="49" t="str">
        <f>IFERROR(IFERROR(VLOOKUP(B16,START!$N$34:$P$44,3,FALSE),"")&amp;IFERROR(VLOOKUP(B16,START!$N$24:$P$34,3,FALSE),"")&amp;IFERROR(VLOOKUP(B16,START!$N$1:$P$23,3,FALSE),"")&amp;":"&amp;VLOOKUP(B16,START!$N$1:$P$44,2,FALSE),"")</f>
        <v/>
      </c>
      <c r="D16" s="43" t="str">
        <f t="shared" si="1"/>
        <v/>
      </c>
      <c r="E16" s="51" t="str">
        <f>VLOOKUP(WEEKDAY(F16,11),START!$L$11:$M$17,2,FALSE)</f>
        <v>Sø</v>
      </c>
      <c r="F16" s="52">
        <f t="shared" si="2"/>
        <v>44052</v>
      </c>
      <c r="G16" s="50" t="str">
        <f>IFERROR(IFERROR(VLOOKUP(F16,START!$N$34:$P$44,3,FALSE),"")&amp;IFERROR(VLOOKUP(F16,START!$N$24:$P$34,3,FALSE),"")&amp;IFERROR(VLOOKUP(F16,START!$N$1:$P$23,3,FALSE),"")&amp;":"&amp;VLOOKUP(F16,START!$N$1:$P$44,2,FALSE),"")</f>
        <v/>
      </c>
      <c r="H16" s="57" t="str">
        <f t="shared" si="3"/>
        <v/>
      </c>
      <c r="I16" s="44" t="str">
        <f>VLOOKUP(WEEKDAY(J16,11),START!$L$11:$M$17,2,FALSE)</f>
        <v>On</v>
      </c>
      <c r="J16" s="52">
        <f t="shared" si="4"/>
        <v>44083</v>
      </c>
      <c r="K16" s="50" t="str">
        <f>IFERROR(IFERROR(VLOOKUP(J16,START!$N$34:$P$44,3,FALSE),"")&amp;IFERROR(VLOOKUP(J16,START!$N$24:$P$34,3,FALSE),"")&amp;IFERROR(VLOOKUP(J16,START!$N$1:$P$23,3,FALSE),"")&amp;":"&amp;VLOOKUP(J16,START!$N$1:$P$44,2,FALSE),"")</f>
        <v>M:Test H (75 år)</v>
      </c>
      <c r="L16" s="43" t="str">
        <f t="shared" si="5"/>
        <v/>
      </c>
      <c r="M16" s="51" t="str">
        <f>VLOOKUP(WEEKDAY(N16,11),START!$L$11:$M$17,2,FALSE)</f>
        <v>Fr</v>
      </c>
      <c r="N16" s="52">
        <f t="shared" si="6"/>
        <v>44113</v>
      </c>
      <c r="O16" s="50" t="str">
        <f>IFERROR(IFERROR(VLOOKUP(N16,START!$N$34:$P$44,3,FALSE),"")&amp;IFERROR(VLOOKUP(N16,START!$N$24:$P$34,3,FALSE),"")&amp;IFERROR(VLOOKUP(N16,START!$N$1:$P$23,3,FALSE),"")&amp;":"&amp;VLOOKUP(N16,START!$N$1:$P$44,2,FALSE),"")</f>
        <v/>
      </c>
      <c r="P16" s="57" t="str">
        <f t="shared" si="7"/>
        <v/>
      </c>
      <c r="Q16" s="51" t="str">
        <f>VLOOKUP(WEEKDAY(R16,11),START!$L$11:$M$17,2,FALSE)</f>
        <v>Ma</v>
      </c>
      <c r="R16" s="52">
        <f t="shared" si="8"/>
        <v>44144</v>
      </c>
      <c r="S16" s="50" t="str">
        <f>IFERROR(IFERROR(VLOOKUP(R16,START!$N$34:$P$44,3,FALSE),"")&amp;IFERROR(VLOOKUP(R16,START!$N$24:$P$34,3,FALSE),"")&amp;IFERROR(VLOOKUP(R16,START!$N$1:$P$23,3,FALSE),"")&amp;":"&amp;VLOOKUP(R16,START!$N$1:$P$44,2,FALSE),"")</f>
        <v/>
      </c>
      <c r="T16" s="43">
        <f t="shared" si="9"/>
        <v>46</v>
      </c>
      <c r="U16" s="51" t="str">
        <f>VLOOKUP(WEEKDAY(V16,11),START!$L$11:$M$17,2,FALSE)</f>
        <v>On</v>
      </c>
      <c r="V16" s="52">
        <f t="shared" si="10"/>
        <v>44174</v>
      </c>
      <c r="W16" s="50" t="str">
        <f>IFERROR(IFERROR(VLOOKUP(V16,START!$N$34:$P$44,3,FALSE),"")&amp;IFERROR(VLOOKUP(V16,START!$N$24:$P$34,3,FALSE),"")&amp;IFERROR(VLOOKUP(V16,START!$N$1:$P$23,3,FALSE),"")&amp;":"&amp;VLOOKUP(V16,START!$N$1:$P$44,2,FALSE),"")</f>
        <v/>
      </c>
      <c r="X16" s="57" t="str">
        <f t="shared" si="11"/>
        <v/>
      </c>
    </row>
    <row r="17" spans="1:24" x14ac:dyDescent="0.2">
      <c r="A17" s="51" t="str">
        <f>VLOOKUP(WEEKDAY(B17,11),START!$L$11:$M$17,2,FALSE)</f>
        <v>Fr</v>
      </c>
      <c r="B17" s="52">
        <f t="shared" si="0"/>
        <v>44022</v>
      </c>
      <c r="C17" s="49" t="str">
        <f>IFERROR(IFERROR(VLOOKUP(B17,START!$N$34:$P$44,3,FALSE),"")&amp;IFERROR(VLOOKUP(B17,START!$N$24:$P$34,3,FALSE),"")&amp;IFERROR(VLOOKUP(B17,START!$N$1:$P$23,3,FALSE),"")&amp;":"&amp;VLOOKUP(B17,START!$N$1:$P$44,2,FALSE),"")</f>
        <v/>
      </c>
      <c r="D17" s="43" t="str">
        <f t="shared" si="1"/>
        <v/>
      </c>
      <c r="E17" s="51" t="str">
        <f>VLOOKUP(WEEKDAY(F17,11),START!$L$11:$M$17,2,FALSE)</f>
        <v>Ma</v>
      </c>
      <c r="F17" s="52">
        <f t="shared" si="2"/>
        <v>44053</v>
      </c>
      <c r="G17" s="50" t="str">
        <f>IFERROR(IFERROR(VLOOKUP(F17,START!$N$34:$P$44,3,FALSE),"")&amp;IFERROR(VLOOKUP(F17,START!$N$24:$P$34,3,FALSE),"")&amp;IFERROR(VLOOKUP(F17,START!$N$1:$P$23,3,FALSE),"")&amp;":"&amp;VLOOKUP(F17,START!$N$1:$P$44,2,FALSE),"")</f>
        <v/>
      </c>
      <c r="H17" s="57">
        <f t="shared" si="3"/>
        <v>33</v>
      </c>
      <c r="I17" s="44" t="str">
        <f>VLOOKUP(WEEKDAY(J17,11),START!$L$11:$M$17,2,FALSE)</f>
        <v>To</v>
      </c>
      <c r="J17" s="52">
        <f t="shared" si="4"/>
        <v>44084</v>
      </c>
      <c r="K17" s="50" t="str">
        <f>IFERROR(IFERROR(VLOOKUP(J17,START!$N$34:$P$44,3,FALSE),"")&amp;IFERROR(VLOOKUP(J17,START!$N$24:$P$34,3,FALSE),"")&amp;IFERROR(VLOOKUP(J17,START!$N$1:$P$23,3,FALSE),"")&amp;":"&amp;VLOOKUP(J17,START!$N$1:$P$44,2,FALSE),"")</f>
        <v/>
      </c>
      <c r="L17" s="43" t="str">
        <f t="shared" si="5"/>
        <v/>
      </c>
      <c r="M17" s="51" t="str">
        <f>VLOOKUP(WEEKDAY(N17,11),START!$L$11:$M$17,2,FALSE)</f>
        <v>Lø</v>
      </c>
      <c r="N17" s="52">
        <f t="shared" si="6"/>
        <v>44114</v>
      </c>
      <c r="O17" s="50" t="str">
        <f>IFERROR(IFERROR(VLOOKUP(N17,START!$N$34:$P$44,3,FALSE),"")&amp;IFERROR(VLOOKUP(N17,START!$N$24:$P$34,3,FALSE),"")&amp;IFERROR(VLOOKUP(N17,START!$N$1:$P$23,3,FALSE),"")&amp;":"&amp;VLOOKUP(N17,START!$N$1:$P$44,2,FALSE),"")</f>
        <v/>
      </c>
      <c r="P17" s="57" t="str">
        <f t="shared" si="7"/>
        <v/>
      </c>
      <c r="Q17" s="51" t="str">
        <f>VLOOKUP(WEEKDAY(R17,11),START!$L$11:$M$17,2,FALSE)</f>
        <v>Ti</v>
      </c>
      <c r="R17" s="52">
        <f t="shared" si="8"/>
        <v>44145</v>
      </c>
      <c r="S17" s="50" t="str">
        <f>IFERROR(IFERROR(VLOOKUP(R17,START!$N$34:$P$44,3,FALSE),"")&amp;IFERROR(VLOOKUP(R17,START!$N$24:$P$34,3,FALSE),"")&amp;IFERROR(VLOOKUP(R17,START!$N$1:$P$23,3,FALSE),"")&amp;":"&amp;VLOOKUP(R17,START!$N$1:$P$44,2,FALSE),"")</f>
        <v>A:Mortensaften</v>
      </c>
      <c r="T17" s="43" t="str">
        <f t="shared" si="9"/>
        <v/>
      </c>
      <c r="U17" s="51" t="str">
        <f>VLOOKUP(WEEKDAY(V17,11),START!$L$11:$M$17,2,FALSE)</f>
        <v>To</v>
      </c>
      <c r="V17" s="52">
        <f t="shared" si="10"/>
        <v>44175</v>
      </c>
      <c r="W17" s="50" t="str">
        <f>IFERROR(IFERROR(VLOOKUP(V17,START!$N$34:$P$44,3,FALSE),"")&amp;IFERROR(VLOOKUP(V17,START!$N$24:$P$34,3,FALSE),"")&amp;IFERROR(VLOOKUP(V17,START!$N$1:$P$23,3,FALSE),"")&amp;":"&amp;VLOOKUP(V17,START!$N$1:$P$44,2,FALSE),"")</f>
        <v/>
      </c>
      <c r="X17" s="57" t="str">
        <f t="shared" si="11"/>
        <v/>
      </c>
    </row>
    <row r="18" spans="1:24" x14ac:dyDescent="0.2">
      <c r="A18" s="51" t="str">
        <f>VLOOKUP(WEEKDAY(B18,11),START!$L$11:$M$17,2,FALSE)</f>
        <v>Lø</v>
      </c>
      <c r="B18" s="52">
        <f t="shared" si="0"/>
        <v>44023</v>
      </c>
      <c r="C18" s="49" t="str">
        <f>IFERROR(IFERROR(VLOOKUP(B18,START!$N$34:$P$44,3,FALSE),"")&amp;IFERROR(VLOOKUP(B18,START!$N$24:$P$34,3,FALSE),"")&amp;IFERROR(VLOOKUP(B18,START!$N$1:$P$23,3,FALSE),"")&amp;":"&amp;VLOOKUP(B18,START!$N$1:$P$44,2,FALSE),"")</f>
        <v/>
      </c>
      <c r="D18" s="43" t="str">
        <f t="shared" si="1"/>
        <v/>
      </c>
      <c r="E18" s="51" t="str">
        <f>VLOOKUP(WEEKDAY(F18,11),START!$L$11:$M$17,2,FALSE)</f>
        <v>Ti</v>
      </c>
      <c r="F18" s="52">
        <f t="shared" si="2"/>
        <v>44054</v>
      </c>
      <c r="G18" s="50" t="str">
        <f>IFERROR(IFERROR(VLOOKUP(F18,START!$N$34:$P$44,3,FALSE),"")&amp;IFERROR(VLOOKUP(F18,START!$N$24:$P$34,3,FALSE),"")&amp;IFERROR(VLOOKUP(F18,START!$N$1:$P$23,3,FALSE),"")&amp;":"&amp;VLOOKUP(F18,START!$N$1:$P$44,2,FALSE),"")</f>
        <v/>
      </c>
      <c r="H18" s="57" t="str">
        <f t="shared" si="3"/>
        <v/>
      </c>
      <c r="I18" s="44" t="str">
        <f>VLOOKUP(WEEKDAY(J18,11),START!$L$11:$M$17,2,FALSE)</f>
        <v>Fr</v>
      </c>
      <c r="J18" s="52">
        <f t="shared" si="4"/>
        <v>44085</v>
      </c>
      <c r="K18" s="50" t="str">
        <f>IFERROR(IFERROR(VLOOKUP(J18,START!$N$34:$P$44,3,FALSE),"")&amp;IFERROR(VLOOKUP(J18,START!$N$24:$P$34,3,FALSE),"")&amp;IFERROR(VLOOKUP(J18,START!$N$1:$P$23,3,FALSE),"")&amp;":"&amp;VLOOKUP(J18,START!$N$1:$P$44,2,FALSE),"")</f>
        <v/>
      </c>
      <c r="L18" s="43" t="str">
        <f t="shared" si="5"/>
        <v/>
      </c>
      <c r="M18" s="51" t="str">
        <f>VLOOKUP(WEEKDAY(N18,11),START!$L$11:$M$17,2,FALSE)</f>
        <v>Sø</v>
      </c>
      <c r="N18" s="52">
        <f t="shared" si="6"/>
        <v>44115</v>
      </c>
      <c r="O18" s="50" t="str">
        <f>IFERROR(IFERROR(VLOOKUP(N18,START!$N$34:$P$44,3,FALSE),"")&amp;IFERROR(VLOOKUP(N18,START!$N$24:$P$34,3,FALSE),"")&amp;IFERROR(VLOOKUP(N18,START!$N$1:$P$23,3,FALSE),"")&amp;":"&amp;VLOOKUP(N18,START!$N$1:$P$44,2,FALSE),"")</f>
        <v/>
      </c>
      <c r="P18" s="57" t="str">
        <f t="shared" si="7"/>
        <v/>
      </c>
      <c r="Q18" s="51" t="str">
        <f>VLOOKUP(WEEKDAY(R18,11),START!$L$11:$M$17,2,FALSE)</f>
        <v>On</v>
      </c>
      <c r="R18" s="52">
        <f t="shared" si="8"/>
        <v>44146</v>
      </c>
      <c r="S18" s="50" t="str">
        <f>IFERROR(IFERROR(VLOOKUP(R18,START!$N$34:$P$44,3,FALSE),"")&amp;IFERROR(VLOOKUP(R18,START!$N$24:$P$34,3,FALSE),"")&amp;IFERROR(VLOOKUP(R18,START!$N$1:$P$23,3,FALSE),"")&amp;":"&amp;VLOOKUP(R18,START!$N$1:$P$44,2,FALSE),"")</f>
        <v/>
      </c>
      <c r="T18" s="43" t="str">
        <f t="shared" si="9"/>
        <v/>
      </c>
      <c r="U18" s="51" t="str">
        <f>VLOOKUP(WEEKDAY(V18,11),START!$L$11:$M$17,2,FALSE)</f>
        <v>Fr</v>
      </c>
      <c r="V18" s="52">
        <f t="shared" si="10"/>
        <v>44176</v>
      </c>
      <c r="W18" s="50" t="str">
        <f>IFERROR(IFERROR(VLOOKUP(V18,START!$N$34:$P$44,3,FALSE),"")&amp;IFERROR(VLOOKUP(V18,START!$N$24:$P$34,3,FALSE),"")&amp;IFERROR(VLOOKUP(V18,START!$N$1:$P$23,3,FALSE),"")&amp;":"&amp;VLOOKUP(V18,START!$N$1:$P$44,2,FALSE),"")</f>
        <v/>
      </c>
      <c r="X18" s="57" t="str">
        <f t="shared" si="11"/>
        <v/>
      </c>
    </row>
    <row r="19" spans="1:24" x14ac:dyDescent="0.2">
      <c r="A19" s="51" t="str">
        <f>VLOOKUP(WEEKDAY(B19,11),START!$L$11:$M$17,2,FALSE)</f>
        <v>Sø</v>
      </c>
      <c r="B19" s="52">
        <f t="shared" si="0"/>
        <v>44024</v>
      </c>
      <c r="C19" s="49" t="str">
        <f>IFERROR(IFERROR(VLOOKUP(B19,START!$N$34:$P$44,3,FALSE),"")&amp;IFERROR(VLOOKUP(B19,START!$N$24:$P$34,3,FALSE),"")&amp;IFERROR(VLOOKUP(B19,START!$N$1:$P$23,3,FALSE),"")&amp;":"&amp;VLOOKUP(B19,START!$N$1:$P$44,2,FALSE),"")</f>
        <v/>
      </c>
      <c r="D19" s="43" t="str">
        <f t="shared" si="1"/>
        <v/>
      </c>
      <c r="E19" s="51" t="str">
        <f>VLOOKUP(WEEKDAY(F19,11),START!$L$11:$M$17,2,FALSE)</f>
        <v>On</v>
      </c>
      <c r="F19" s="52">
        <f t="shared" si="2"/>
        <v>44055</v>
      </c>
      <c r="G19" s="50" t="str">
        <f>IFERROR(IFERROR(VLOOKUP(F19,START!$N$34:$P$44,3,FALSE),"")&amp;IFERROR(VLOOKUP(F19,START!$N$24:$P$34,3,FALSE),"")&amp;IFERROR(VLOOKUP(F19,START!$N$1:$P$23,3,FALSE),"")&amp;":"&amp;VLOOKUP(F19,START!$N$1:$P$44,2,FALSE),"")</f>
        <v/>
      </c>
      <c r="H19" s="57" t="str">
        <f t="shared" si="3"/>
        <v/>
      </c>
      <c r="I19" s="44" t="str">
        <f>VLOOKUP(WEEKDAY(J19,11),START!$L$11:$M$17,2,FALSE)</f>
        <v>Lø</v>
      </c>
      <c r="J19" s="52">
        <f t="shared" si="4"/>
        <v>44086</v>
      </c>
      <c r="K19" s="50" t="str">
        <f>IFERROR(IFERROR(VLOOKUP(J19,START!$N$34:$P$44,3,FALSE),"")&amp;IFERROR(VLOOKUP(J19,START!$N$24:$P$34,3,FALSE),"")&amp;IFERROR(VLOOKUP(J19,START!$N$1:$P$23,3,FALSE),"")&amp;":"&amp;VLOOKUP(J19,START!$N$1:$P$44,2,FALSE),"")</f>
        <v/>
      </c>
      <c r="L19" s="43" t="str">
        <f t="shared" si="5"/>
        <v/>
      </c>
      <c r="M19" s="51" t="str">
        <f>VLOOKUP(WEEKDAY(N19,11),START!$L$11:$M$17,2,FALSE)</f>
        <v>Ma</v>
      </c>
      <c r="N19" s="52">
        <f t="shared" si="6"/>
        <v>44116</v>
      </c>
      <c r="O19" s="50" t="str">
        <f>IFERROR(IFERROR(VLOOKUP(N19,START!$N$34:$P$44,3,FALSE),"")&amp;IFERROR(VLOOKUP(N19,START!$N$24:$P$34,3,FALSE),"")&amp;IFERROR(VLOOKUP(N19,START!$N$1:$P$23,3,FALSE),"")&amp;":"&amp;VLOOKUP(N19,START!$N$1:$P$44,2,FALSE),"")</f>
        <v/>
      </c>
      <c r="P19" s="57">
        <f t="shared" si="7"/>
        <v>42</v>
      </c>
      <c r="Q19" s="51" t="str">
        <f>VLOOKUP(WEEKDAY(R19,11),START!$L$11:$M$17,2,FALSE)</f>
        <v>To</v>
      </c>
      <c r="R19" s="52">
        <f t="shared" si="8"/>
        <v>44147</v>
      </c>
      <c r="S19" s="50" t="str">
        <f>IFERROR(IFERROR(VLOOKUP(R19,START!$N$34:$P$44,3,FALSE),"")&amp;IFERROR(VLOOKUP(R19,START!$N$24:$P$34,3,FALSE),"")&amp;IFERROR(VLOOKUP(R19,START!$N$1:$P$23,3,FALSE),"")&amp;":"&amp;VLOOKUP(R19,START!$N$1:$P$44,2,FALSE),"")</f>
        <v/>
      </c>
      <c r="T19" s="43" t="str">
        <f t="shared" si="9"/>
        <v/>
      </c>
      <c r="U19" s="51" t="str">
        <f>VLOOKUP(WEEKDAY(V19,11),START!$L$11:$M$17,2,FALSE)</f>
        <v>Lø</v>
      </c>
      <c r="V19" s="52">
        <f t="shared" si="10"/>
        <v>44177</v>
      </c>
      <c r="W19" s="50" t="str">
        <f>IFERROR(IFERROR(VLOOKUP(V19,START!$N$34:$P$44,3,FALSE),"")&amp;IFERROR(VLOOKUP(V19,START!$N$24:$P$34,3,FALSE),"")&amp;IFERROR(VLOOKUP(V19,START!$N$1:$P$23,3,FALSE),"")&amp;":"&amp;VLOOKUP(V19,START!$N$1:$P$44,2,FALSE),"")</f>
        <v>M:Test J (4 år)</v>
      </c>
      <c r="X19" s="57" t="str">
        <f t="shared" si="11"/>
        <v/>
      </c>
    </row>
    <row r="20" spans="1:24" x14ac:dyDescent="0.2">
      <c r="A20" s="51" t="str">
        <f>VLOOKUP(WEEKDAY(B20,11),START!$L$11:$M$17,2,FALSE)</f>
        <v>Ma</v>
      </c>
      <c r="B20" s="52">
        <f t="shared" si="0"/>
        <v>44025</v>
      </c>
      <c r="C20" s="49" t="str">
        <f>IFERROR(IFERROR(VLOOKUP(B20,START!$N$34:$P$44,3,FALSE),"")&amp;IFERROR(VLOOKUP(B20,START!$N$24:$P$34,3,FALSE),"")&amp;IFERROR(VLOOKUP(B20,START!$N$1:$P$23,3,FALSE),"")&amp;":"&amp;VLOOKUP(B20,START!$N$1:$P$44,2,FALSE),"")</f>
        <v/>
      </c>
      <c r="D20" s="43">
        <f t="shared" si="1"/>
        <v>29</v>
      </c>
      <c r="E20" s="51" t="str">
        <f>VLOOKUP(WEEKDAY(F20,11),START!$L$11:$M$17,2,FALSE)</f>
        <v>To</v>
      </c>
      <c r="F20" s="52">
        <f t="shared" si="2"/>
        <v>44056</v>
      </c>
      <c r="G20" s="50" t="str">
        <f>IFERROR(IFERROR(VLOOKUP(F20,START!$N$34:$P$44,3,FALSE),"")&amp;IFERROR(VLOOKUP(F20,START!$N$24:$P$34,3,FALSE),"")&amp;IFERROR(VLOOKUP(F20,START!$N$1:$P$23,3,FALSE),"")&amp;":"&amp;VLOOKUP(F20,START!$N$1:$P$44,2,FALSE),"")</f>
        <v/>
      </c>
      <c r="H20" s="57" t="str">
        <f t="shared" si="3"/>
        <v/>
      </c>
      <c r="I20" s="44" t="str">
        <f>VLOOKUP(WEEKDAY(J20,11),START!$L$11:$M$17,2,FALSE)</f>
        <v>Sø</v>
      </c>
      <c r="J20" s="52">
        <f t="shared" si="4"/>
        <v>44087</v>
      </c>
      <c r="K20" s="50" t="str">
        <f>IFERROR(IFERROR(VLOOKUP(J20,START!$N$34:$P$44,3,FALSE),"")&amp;IFERROR(VLOOKUP(J20,START!$N$24:$P$34,3,FALSE),"")&amp;IFERROR(VLOOKUP(J20,START!$N$1:$P$23,3,FALSE),"")&amp;":"&amp;VLOOKUP(J20,START!$N$1:$P$44,2,FALSE),"")</f>
        <v/>
      </c>
      <c r="L20" s="43" t="str">
        <f t="shared" si="5"/>
        <v/>
      </c>
      <c r="M20" s="51" t="str">
        <f>VLOOKUP(WEEKDAY(N20,11),START!$L$11:$M$17,2,FALSE)</f>
        <v>Ti</v>
      </c>
      <c r="N20" s="52">
        <f t="shared" si="6"/>
        <v>44117</v>
      </c>
      <c r="O20" s="50" t="str">
        <f>IFERROR(IFERROR(VLOOKUP(N20,START!$N$34:$P$44,3,FALSE),"")&amp;IFERROR(VLOOKUP(N20,START!$N$24:$P$34,3,FALSE),"")&amp;IFERROR(VLOOKUP(N20,START!$N$1:$P$23,3,FALSE),"")&amp;":"&amp;VLOOKUP(N20,START!$N$1:$P$44,2,FALSE),"")</f>
        <v/>
      </c>
      <c r="P20" s="57" t="str">
        <f t="shared" si="7"/>
        <v/>
      </c>
      <c r="Q20" s="51" t="str">
        <f>VLOOKUP(WEEKDAY(R20,11),START!$L$11:$M$17,2,FALSE)</f>
        <v>Fr</v>
      </c>
      <c r="R20" s="52">
        <f t="shared" si="8"/>
        <v>44148</v>
      </c>
      <c r="S20" s="50" t="str">
        <f>IFERROR(IFERROR(VLOOKUP(R20,START!$N$34:$P$44,3,FALSE),"")&amp;IFERROR(VLOOKUP(R20,START!$N$24:$P$34,3,FALSE),"")&amp;IFERROR(VLOOKUP(R20,START!$N$1:$P$23,3,FALSE),"")&amp;":"&amp;VLOOKUP(R20,START!$N$1:$P$44,2,FALSE),"")</f>
        <v/>
      </c>
      <c r="T20" s="43" t="str">
        <f t="shared" si="9"/>
        <v/>
      </c>
      <c r="U20" s="51" t="str">
        <f>VLOOKUP(WEEKDAY(V20,11),START!$L$11:$M$17,2,FALSE)</f>
        <v>Sø</v>
      </c>
      <c r="V20" s="52">
        <f t="shared" si="10"/>
        <v>44178</v>
      </c>
      <c r="W20" s="50" t="str">
        <f>IFERROR(IFERROR(VLOOKUP(V20,START!$N$34:$P$44,3,FALSE),"")&amp;IFERROR(VLOOKUP(V20,START!$N$24:$P$34,3,FALSE),"")&amp;IFERROR(VLOOKUP(V20,START!$N$1:$P$23,3,FALSE),"")&amp;":"&amp;VLOOKUP(V20,START!$N$1:$P$44,2,FALSE),"")</f>
        <v/>
      </c>
      <c r="X20" s="57" t="str">
        <f t="shared" si="11"/>
        <v/>
      </c>
    </row>
    <row r="21" spans="1:24" x14ac:dyDescent="0.2">
      <c r="A21" s="51" t="str">
        <f>VLOOKUP(WEEKDAY(B21,11),START!$L$11:$M$17,2,FALSE)</f>
        <v>Ti</v>
      </c>
      <c r="B21" s="52">
        <f t="shared" si="0"/>
        <v>44026</v>
      </c>
      <c r="C21" s="49" t="str">
        <f>IFERROR(IFERROR(VLOOKUP(B21,START!$N$34:$P$44,3,FALSE),"")&amp;IFERROR(VLOOKUP(B21,START!$N$24:$P$34,3,FALSE),"")&amp;IFERROR(VLOOKUP(B21,START!$N$1:$P$23,3,FALSE),"")&amp;":"&amp;VLOOKUP(B21,START!$N$1:$P$44,2,FALSE),"")</f>
        <v/>
      </c>
      <c r="D21" s="43" t="str">
        <f t="shared" si="1"/>
        <v/>
      </c>
      <c r="E21" s="51" t="str">
        <f>VLOOKUP(WEEKDAY(F21,11),START!$L$11:$M$17,2,FALSE)</f>
        <v>Fr</v>
      </c>
      <c r="F21" s="52">
        <f t="shared" si="2"/>
        <v>44057</v>
      </c>
      <c r="G21" s="50" t="str">
        <f>IFERROR(IFERROR(VLOOKUP(F21,START!$N$34:$P$44,3,FALSE),"")&amp;IFERROR(VLOOKUP(F21,START!$N$24:$P$34,3,FALSE),"")&amp;IFERROR(VLOOKUP(F21,START!$N$1:$P$23,3,FALSE),"")&amp;":"&amp;VLOOKUP(F21,START!$N$1:$P$44,2,FALSE),"")</f>
        <v/>
      </c>
      <c r="H21" s="57" t="str">
        <f t="shared" si="3"/>
        <v/>
      </c>
      <c r="I21" s="44" t="str">
        <f>VLOOKUP(WEEKDAY(J21,11),START!$L$11:$M$17,2,FALSE)</f>
        <v>Ma</v>
      </c>
      <c r="J21" s="52">
        <f t="shared" si="4"/>
        <v>44088</v>
      </c>
      <c r="K21" s="50" t="str">
        <f>IFERROR(IFERROR(VLOOKUP(J21,START!$N$34:$P$44,3,FALSE),"")&amp;IFERROR(VLOOKUP(J21,START!$N$24:$P$34,3,FALSE),"")&amp;IFERROR(VLOOKUP(J21,START!$N$1:$P$23,3,FALSE),"")&amp;":"&amp;VLOOKUP(J21,START!$N$1:$P$44,2,FALSE),"")</f>
        <v/>
      </c>
      <c r="L21" s="43">
        <f t="shared" si="5"/>
        <v>38</v>
      </c>
      <c r="M21" s="51" t="str">
        <f>VLOOKUP(WEEKDAY(N21,11),START!$L$11:$M$17,2,FALSE)</f>
        <v>On</v>
      </c>
      <c r="N21" s="52">
        <f t="shared" si="6"/>
        <v>44118</v>
      </c>
      <c r="O21" s="50" t="str">
        <f>IFERROR(IFERROR(VLOOKUP(N21,START!$N$34:$P$44,3,FALSE),"")&amp;IFERROR(VLOOKUP(N21,START!$N$24:$P$34,3,FALSE),"")&amp;IFERROR(VLOOKUP(N21,START!$N$1:$P$23,3,FALSE),"")&amp;":"&amp;VLOOKUP(N21,START!$N$1:$P$44,2,FALSE),"")</f>
        <v/>
      </c>
      <c r="P21" s="57" t="str">
        <f t="shared" si="7"/>
        <v/>
      </c>
      <c r="Q21" s="51" t="str">
        <f>VLOOKUP(WEEKDAY(R21,11),START!$L$11:$M$17,2,FALSE)</f>
        <v>Lø</v>
      </c>
      <c r="R21" s="52">
        <f t="shared" si="8"/>
        <v>44149</v>
      </c>
      <c r="S21" s="50" t="str">
        <f>IFERROR(IFERROR(VLOOKUP(R21,START!$N$34:$P$44,3,FALSE),"")&amp;IFERROR(VLOOKUP(R21,START!$N$24:$P$34,3,FALSE),"")&amp;IFERROR(VLOOKUP(R21,START!$N$1:$P$23,3,FALSE),"")&amp;":"&amp;VLOOKUP(R21,START!$N$1:$P$44,2,FALSE),"")</f>
        <v/>
      </c>
      <c r="T21" s="43" t="str">
        <f t="shared" si="9"/>
        <v/>
      </c>
      <c r="U21" s="51" t="str">
        <f>VLOOKUP(WEEKDAY(V21,11),START!$L$11:$M$17,2,FALSE)</f>
        <v>Ma</v>
      </c>
      <c r="V21" s="52">
        <f t="shared" si="10"/>
        <v>44179</v>
      </c>
      <c r="W21" s="50" t="str">
        <f>IFERROR(IFERROR(VLOOKUP(V21,START!$N$34:$P$44,3,FALSE),"")&amp;IFERROR(VLOOKUP(V21,START!$N$24:$P$34,3,FALSE),"")&amp;IFERROR(VLOOKUP(V21,START!$N$1:$P$23,3,FALSE),"")&amp;":"&amp;VLOOKUP(V21,START!$N$1:$P$44,2,FALSE),"")</f>
        <v/>
      </c>
      <c r="X21" s="57">
        <f t="shared" si="11"/>
        <v>51</v>
      </c>
    </row>
    <row r="22" spans="1:24" x14ac:dyDescent="0.2">
      <c r="A22" s="51" t="str">
        <f>VLOOKUP(WEEKDAY(B22,11),START!$L$11:$M$17,2,FALSE)</f>
        <v>On</v>
      </c>
      <c r="B22" s="52">
        <f t="shared" si="0"/>
        <v>44027</v>
      </c>
      <c r="C22" s="49" t="str">
        <f>IFERROR(IFERROR(VLOOKUP(B22,START!$N$34:$P$44,3,FALSE),"")&amp;IFERROR(VLOOKUP(B22,START!$N$24:$P$34,3,FALSE),"")&amp;IFERROR(VLOOKUP(B22,START!$N$1:$P$23,3,FALSE),"")&amp;":"&amp;VLOOKUP(B22,START!$N$1:$P$44,2,FALSE),"")</f>
        <v/>
      </c>
      <c r="D22" s="43" t="str">
        <f t="shared" si="1"/>
        <v/>
      </c>
      <c r="E22" s="51" t="str">
        <f>VLOOKUP(WEEKDAY(F22,11),START!$L$11:$M$17,2,FALSE)</f>
        <v>Lø</v>
      </c>
      <c r="F22" s="52">
        <f t="shared" si="2"/>
        <v>44058</v>
      </c>
      <c r="G22" s="50" t="str">
        <f>IFERROR(IFERROR(VLOOKUP(F22,START!$N$34:$P$44,3,FALSE),"")&amp;IFERROR(VLOOKUP(F22,START!$N$24:$P$34,3,FALSE),"")&amp;IFERROR(VLOOKUP(F22,START!$N$1:$P$23,3,FALSE),"")&amp;":"&amp;VLOOKUP(F22,START!$N$1:$P$44,2,FALSE),"")</f>
        <v/>
      </c>
      <c r="H22" s="57" t="str">
        <f t="shared" si="3"/>
        <v/>
      </c>
      <c r="I22" s="44" t="str">
        <f>VLOOKUP(WEEKDAY(J22,11),START!$L$11:$M$17,2,FALSE)</f>
        <v>Ti</v>
      </c>
      <c r="J22" s="52">
        <f t="shared" si="4"/>
        <v>44089</v>
      </c>
      <c r="K22" s="50" t="str">
        <f>IFERROR(IFERROR(VLOOKUP(J22,START!$N$34:$P$44,3,FALSE),"")&amp;IFERROR(VLOOKUP(J22,START!$N$24:$P$34,3,FALSE),"")&amp;IFERROR(VLOOKUP(J22,START!$N$1:$P$23,3,FALSE),"")&amp;":"&amp;VLOOKUP(J22,START!$N$1:$P$44,2,FALSE),"")</f>
        <v/>
      </c>
      <c r="L22" s="43" t="str">
        <f t="shared" si="5"/>
        <v/>
      </c>
      <c r="M22" s="51" t="str">
        <f>VLOOKUP(WEEKDAY(N22,11),START!$L$11:$M$17,2,FALSE)</f>
        <v>To</v>
      </c>
      <c r="N22" s="52">
        <f t="shared" si="6"/>
        <v>44119</v>
      </c>
      <c r="O22" s="50" t="str">
        <f>IFERROR(IFERROR(VLOOKUP(N22,START!$N$34:$P$44,3,FALSE),"")&amp;IFERROR(VLOOKUP(N22,START!$N$24:$P$34,3,FALSE),"")&amp;IFERROR(VLOOKUP(N22,START!$N$1:$P$23,3,FALSE),"")&amp;":"&amp;VLOOKUP(N22,START!$N$1:$P$44,2,FALSE),"")</f>
        <v/>
      </c>
      <c r="P22" s="57" t="str">
        <f t="shared" si="7"/>
        <v/>
      </c>
      <c r="Q22" s="51" t="str">
        <f>VLOOKUP(WEEKDAY(R22,11),START!$L$11:$M$17,2,FALSE)</f>
        <v>Sø</v>
      </c>
      <c r="R22" s="52">
        <f t="shared" si="8"/>
        <v>44150</v>
      </c>
      <c r="S22" s="50" t="str">
        <f>IFERROR(IFERROR(VLOOKUP(R22,START!$N$34:$P$44,3,FALSE),"")&amp;IFERROR(VLOOKUP(R22,START!$N$24:$P$34,3,FALSE),"")&amp;IFERROR(VLOOKUP(R22,START!$N$1:$P$23,3,FALSE),"")&amp;":"&amp;VLOOKUP(R22,START!$N$1:$P$44,2,FALSE),"")</f>
        <v/>
      </c>
      <c r="T22" s="43" t="str">
        <f t="shared" si="9"/>
        <v/>
      </c>
      <c r="U22" s="51" t="str">
        <f>VLOOKUP(WEEKDAY(V22,11),START!$L$11:$M$17,2,FALSE)</f>
        <v>Ti</v>
      </c>
      <c r="V22" s="52">
        <f t="shared" si="10"/>
        <v>44180</v>
      </c>
      <c r="W22" s="50" t="str">
        <f>IFERROR(IFERROR(VLOOKUP(V22,START!$N$34:$P$44,3,FALSE),"")&amp;IFERROR(VLOOKUP(V22,START!$N$24:$P$34,3,FALSE),"")&amp;IFERROR(VLOOKUP(V22,START!$N$1:$P$23,3,FALSE),"")&amp;":"&amp;VLOOKUP(V22,START!$N$1:$P$44,2,FALSE),"")</f>
        <v/>
      </c>
      <c r="X22" s="57" t="str">
        <f t="shared" si="11"/>
        <v/>
      </c>
    </row>
    <row r="23" spans="1:24" x14ac:dyDescent="0.2">
      <c r="A23" s="51" t="str">
        <f>VLOOKUP(WEEKDAY(B23,11),START!$L$11:$M$17,2,FALSE)</f>
        <v>To</v>
      </c>
      <c r="B23" s="52">
        <f t="shared" si="0"/>
        <v>44028</v>
      </c>
      <c r="C23" s="49" t="str">
        <f>IFERROR(IFERROR(VLOOKUP(B23,START!$N$34:$P$44,3,FALSE),"")&amp;IFERROR(VLOOKUP(B23,START!$N$24:$P$34,3,FALSE),"")&amp;IFERROR(VLOOKUP(B23,START!$N$1:$P$23,3,FALSE),"")&amp;":"&amp;VLOOKUP(B23,START!$N$1:$P$44,2,FALSE),"")</f>
        <v/>
      </c>
      <c r="D23" s="43" t="str">
        <f t="shared" si="1"/>
        <v/>
      </c>
      <c r="E23" s="51" t="str">
        <f>VLOOKUP(WEEKDAY(F23,11),START!$L$11:$M$17,2,FALSE)</f>
        <v>Sø</v>
      </c>
      <c r="F23" s="52">
        <f t="shared" si="2"/>
        <v>44059</v>
      </c>
      <c r="G23" s="50" t="str">
        <f>IFERROR(IFERROR(VLOOKUP(F23,START!$N$34:$P$44,3,FALSE),"")&amp;IFERROR(VLOOKUP(F23,START!$N$24:$P$34,3,FALSE),"")&amp;IFERROR(VLOOKUP(F23,START!$N$1:$P$23,3,FALSE),"")&amp;":"&amp;VLOOKUP(F23,START!$N$1:$P$44,2,FALSE),"")</f>
        <v/>
      </c>
      <c r="H23" s="57" t="str">
        <f t="shared" si="3"/>
        <v/>
      </c>
      <c r="I23" s="44" t="str">
        <f>VLOOKUP(WEEKDAY(J23,11),START!$L$11:$M$17,2,FALSE)</f>
        <v>On</v>
      </c>
      <c r="J23" s="52">
        <f t="shared" si="4"/>
        <v>44090</v>
      </c>
      <c r="K23" s="50" t="str">
        <f>IFERROR(IFERROR(VLOOKUP(J23,START!$N$34:$P$44,3,FALSE),"")&amp;IFERROR(VLOOKUP(J23,START!$N$24:$P$34,3,FALSE),"")&amp;IFERROR(VLOOKUP(J23,START!$N$1:$P$23,3,FALSE),"")&amp;":"&amp;VLOOKUP(J23,START!$N$1:$P$44,2,FALSE),"")</f>
        <v/>
      </c>
      <c r="L23" s="43" t="str">
        <f t="shared" si="5"/>
        <v/>
      </c>
      <c r="M23" s="51" t="str">
        <f>VLOOKUP(WEEKDAY(N23,11),START!$L$11:$M$17,2,FALSE)</f>
        <v>Fr</v>
      </c>
      <c r="N23" s="52">
        <f t="shared" si="6"/>
        <v>44120</v>
      </c>
      <c r="O23" s="50" t="str">
        <f>IFERROR(IFERROR(VLOOKUP(N23,START!$N$34:$P$44,3,FALSE),"")&amp;IFERROR(VLOOKUP(N23,START!$N$24:$P$34,3,FALSE),"")&amp;IFERROR(VLOOKUP(N23,START!$N$1:$P$23,3,FALSE),"")&amp;":"&amp;VLOOKUP(N23,START!$N$1:$P$44,2,FALSE),"")</f>
        <v/>
      </c>
      <c r="P23" s="57" t="str">
        <f t="shared" si="7"/>
        <v/>
      </c>
      <c r="Q23" s="51" t="str">
        <f>VLOOKUP(WEEKDAY(R23,11),START!$L$11:$M$17,2,FALSE)</f>
        <v>Ma</v>
      </c>
      <c r="R23" s="52">
        <f t="shared" si="8"/>
        <v>44151</v>
      </c>
      <c r="S23" s="50" t="str">
        <f>IFERROR(IFERROR(VLOOKUP(R23,START!$N$34:$P$44,3,FALSE),"")&amp;IFERROR(VLOOKUP(R23,START!$N$24:$P$34,3,FALSE),"")&amp;IFERROR(VLOOKUP(R23,START!$N$1:$P$23,3,FALSE),"")&amp;":"&amp;VLOOKUP(R23,START!$N$1:$P$44,2,FALSE),"")</f>
        <v/>
      </c>
      <c r="T23" s="43">
        <f t="shared" si="9"/>
        <v>47</v>
      </c>
      <c r="U23" s="51" t="str">
        <f>VLOOKUP(WEEKDAY(V23,11),START!$L$11:$M$17,2,FALSE)</f>
        <v>On</v>
      </c>
      <c r="V23" s="52">
        <f t="shared" si="10"/>
        <v>44181</v>
      </c>
      <c r="W23" s="50" t="str">
        <f>IFERROR(IFERROR(VLOOKUP(V23,START!$N$34:$P$44,3,FALSE),"")&amp;IFERROR(VLOOKUP(V23,START!$N$24:$P$34,3,FALSE),"")&amp;IFERROR(VLOOKUP(V23,START!$N$1:$P$23,3,FALSE),"")&amp;":"&amp;VLOOKUP(V23,START!$N$1:$P$44,2,FALSE),"")</f>
        <v/>
      </c>
      <c r="X23" s="57" t="str">
        <f t="shared" si="11"/>
        <v/>
      </c>
    </row>
    <row r="24" spans="1:24" x14ac:dyDescent="0.2">
      <c r="A24" s="51" t="str">
        <f>VLOOKUP(WEEKDAY(B24,11),START!$L$11:$M$17,2,FALSE)</f>
        <v>Fr</v>
      </c>
      <c r="B24" s="52">
        <f t="shared" si="0"/>
        <v>44029</v>
      </c>
      <c r="C24" s="49" t="str">
        <f>IFERROR(IFERROR(VLOOKUP(B24,START!$N$34:$P$44,3,FALSE),"")&amp;IFERROR(VLOOKUP(B24,START!$N$24:$P$34,3,FALSE),"")&amp;IFERROR(VLOOKUP(B24,START!$N$1:$P$23,3,FALSE),"")&amp;":"&amp;VLOOKUP(B24,START!$N$1:$P$44,2,FALSE),"")</f>
        <v/>
      </c>
      <c r="D24" s="43" t="str">
        <f t="shared" si="1"/>
        <v/>
      </c>
      <c r="E24" s="51" t="str">
        <f>VLOOKUP(WEEKDAY(F24,11),START!$L$11:$M$17,2,FALSE)</f>
        <v>Ma</v>
      </c>
      <c r="F24" s="52">
        <f t="shared" si="2"/>
        <v>44060</v>
      </c>
      <c r="G24" s="50" t="str">
        <f>IFERROR(IFERROR(VLOOKUP(F24,START!$N$34:$P$44,3,FALSE),"")&amp;IFERROR(VLOOKUP(F24,START!$N$24:$P$34,3,FALSE),"")&amp;IFERROR(VLOOKUP(F24,START!$N$1:$P$23,3,FALSE),"")&amp;":"&amp;VLOOKUP(F24,START!$N$1:$P$44,2,FALSE),"")</f>
        <v/>
      </c>
      <c r="H24" s="57">
        <f t="shared" si="3"/>
        <v>34</v>
      </c>
      <c r="I24" s="44" t="str">
        <f>VLOOKUP(WEEKDAY(J24,11),START!$L$11:$M$17,2,FALSE)</f>
        <v>To</v>
      </c>
      <c r="J24" s="52">
        <f t="shared" si="4"/>
        <v>44091</v>
      </c>
      <c r="K24" s="50" t="str">
        <f>IFERROR(IFERROR(VLOOKUP(J24,START!$N$34:$P$44,3,FALSE),"")&amp;IFERROR(VLOOKUP(J24,START!$N$24:$P$34,3,FALSE),"")&amp;IFERROR(VLOOKUP(J24,START!$N$1:$P$23,3,FALSE),"")&amp;":"&amp;VLOOKUP(J24,START!$N$1:$P$44,2,FALSE),"")</f>
        <v/>
      </c>
      <c r="L24" s="43" t="str">
        <f t="shared" si="5"/>
        <v/>
      </c>
      <c r="M24" s="51" t="str">
        <f>VLOOKUP(WEEKDAY(N24,11),START!$L$11:$M$17,2,FALSE)</f>
        <v>Lø</v>
      </c>
      <c r="N24" s="52">
        <f t="shared" si="6"/>
        <v>44121</v>
      </c>
      <c r="O24" s="50" t="str">
        <f>IFERROR(IFERROR(VLOOKUP(N24,START!$N$34:$P$44,3,FALSE),"")&amp;IFERROR(VLOOKUP(N24,START!$N$24:$P$34,3,FALSE),"")&amp;IFERROR(VLOOKUP(N24,START!$N$1:$P$23,3,FALSE),"")&amp;":"&amp;VLOOKUP(N24,START!$N$1:$P$44,2,FALSE),"")</f>
        <v/>
      </c>
      <c r="P24" s="57" t="str">
        <f t="shared" si="7"/>
        <v/>
      </c>
      <c r="Q24" s="51" t="str">
        <f>VLOOKUP(WEEKDAY(R24,11),START!$L$11:$M$17,2,FALSE)</f>
        <v>Ti</v>
      </c>
      <c r="R24" s="52">
        <f t="shared" si="8"/>
        <v>44152</v>
      </c>
      <c r="S24" s="50" t="str">
        <f>IFERROR(IFERROR(VLOOKUP(R24,START!$N$34:$P$44,3,FALSE),"")&amp;IFERROR(VLOOKUP(R24,START!$N$24:$P$34,3,FALSE),"")&amp;IFERROR(VLOOKUP(R24,START!$N$1:$P$23,3,FALSE),"")&amp;":"&amp;VLOOKUP(R24,START!$N$1:$P$44,2,FALSE),"")</f>
        <v/>
      </c>
      <c r="T24" s="43" t="str">
        <f t="shared" si="9"/>
        <v/>
      </c>
      <c r="U24" s="51" t="str">
        <f>VLOOKUP(WEEKDAY(V24,11),START!$L$11:$M$17,2,FALSE)</f>
        <v>To</v>
      </c>
      <c r="V24" s="52">
        <f t="shared" si="10"/>
        <v>44182</v>
      </c>
      <c r="W24" s="50" t="str">
        <f>IFERROR(IFERROR(VLOOKUP(V24,START!$N$34:$P$44,3,FALSE),"")&amp;IFERROR(VLOOKUP(V24,START!$N$24:$P$34,3,FALSE),"")&amp;IFERROR(VLOOKUP(V24,START!$N$1:$P$23,3,FALSE),"")&amp;":"&amp;VLOOKUP(V24,START!$N$1:$P$44,2,FALSE),"")</f>
        <v/>
      </c>
      <c r="X24" s="57" t="str">
        <f t="shared" si="11"/>
        <v/>
      </c>
    </row>
    <row r="25" spans="1:24" x14ac:dyDescent="0.2">
      <c r="A25" s="51" t="str">
        <f>VLOOKUP(WEEKDAY(B25,11),START!$L$11:$M$17,2,FALSE)</f>
        <v>Lø</v>
      </c>
      <c r="B25" s="52">
        <f t="shared" si="0"/>
        <v>44030</v>
      </c>
      <c r="C25" s="49" t="str">
        <f>IFERROR(IFERROR(VLOOKUP(B25,START!$N$34:$P$44,3,FALSE),"")&amp;IFERROR(VLOOKUP(B25,START!$N$24:$P$34,3,FALSE),"")&amp;IFERROR(VLOOKUP(B25,START!$N$1:$P$23,3,FALSE),"")&amp;":"&amp;VLOOKUP(B25,START!$N$1:$P$44,2,FALSE),"")</f>
        <v/>
      </c>
      <c r="D25" s="43" t="str">
        <f t="shared" si="1"/>
        <v/>
      </c>
      <c r="E25" s="51" t="str">
        <f>VLOOKUP(WEEKDAY(F25,11),START!$L$11:$M$17,2,FALSE)</f>
        <v>Ti</v>
      </c>
      <c r="F25" s="52">
        <f t="shared" si="2"/>
        <v>44061</v>
      </c>
      <c r="G25" s="50" t="str">
        <f>IFERROR(IFERROR(VLOOKUP(F25,START!$N$34:$P$44,3,FALSE),"")&amp;IFERROR(VLOOKUP(F25,START!$N$24:$P$34,3,FALSE),"")&amp;IFERROR(VLOOKUP(F25,START!$N$1:$P$23,3,FALSE),"")&amp;":"&amp;VLOOKUP(F25,START!$N$1:$P$44,2,FALSE),"")</f>
        <v/>
      </c>
      <c r="H25" s="57" t="str">
        <f t="shared" si="3"/>
        <v/>
      </c>
      <c r="I25" s="44" t="str">
        <f>VLOOKUP(WEEKDAY(J25,11),START!$L$11:$M$17,2,FALSE)</f>
        <v>Fr</v>
      </c>
      <c r="J25" s="52">
        <f t="shared" si="4"/>
        <v>44092</v>
      </c>
      <c r="K25" s="50" t="str">
        <f>IFERROR(IFERROR(VLOOKUP(J25,START!$N$34:$P$44,3,FALSE),"")&amp;IFERROR(VLOOKUP(J25,START!$N$24:$P$34,3,FALSE),"")&amp;IFERROR(VLOOKUP(J25,START!$N$1:$P$23,3,FALSE),"")&amp;":"&amp;VLOOKUP(J25,START!$N$1:$P$44,2,FALSE),"")</f>
        <v/>
      </c>
      <c r="L25" s="43" t="str">
        <f t="shared" si="5"/>
        <v/>
      </c>
      <c r="M25" s="51" t="str">
        <f>VLOOKUP(WEEKDAY(N25,11),START!$L$11:$M$17,2,FALSE)</f>
        <v>Sø</v>
      </c>
      <c r="N25" s="52">
        <f t="shared" si="6"/>
        <v>44122</v>
      </c>
      <c r="O25" s="50" t="str">
        <f>IFERROR(IFERROR(VLOOKUP(N25,START!$N$34:$P$44,3,FALSE),"")&amp;IFERROR(VLOOKUP(N25,START!$N$24:$P$34,3,FALSE),"")&amp;IFERROR(VLOOKUP(N25,START!$N$1:$P$23,3,FALSE),"")&amp;":"&amp;VLOOKUP(N25,START!$N$1:$P$44,2,FALSE),"")</f>
        <v/>
      </c>
      <c r="P25" s="57" t="str">
        <f t="shared" si="7"/>
        <v/>
      </c>
      <c r="Q25" s="51" t="str">
        <f>VLOOKUP(WEEKDAY(R25,11),START!$L$11:$M$17,2,FALSE)</f>
        <v>On</v>
      </c>
      <c r="R25" s="52">
        <f t="shared" si="8"/>
        <v>44153</v>
      </c>
      <c r="S25" s="50" t="str">
        <f>IFERROR(IFERROR(VLOOKUP(R25,START!$N$34:$P$44,3,FALSE),"")&amp;IFERROR(VLOOKUP(R25,START!$N$24:$P$34,3,FALSE),"")&amp;IFERROR(VLOOKUP(R25,START!$N$1:$P$23,3,FALSE),"")&amp;":"&amp;VLOOKUP(R25,START!$N$1:$P$44,2,FALSE),"")</f>
        <v/>
      </c>
      <c r="T25" s="43" t="str">
        <f t="shared" si="9"/>
        <v/>
      </c>
      <c r="U25" s="51" t="str">
        <f>VLOOKUP(WEEKDAY(V25,11),START!$L$11:$M$17,2,FALSE)</f>
        <v>Fr</v>
      </c>
      <c r="V25" s="52">
        <f t="shared" si="10"/>
        <v>44183</v>
      </c>
      <c r="W25" s="50" t="str">
        <f>IFERROR(IFERROR(VLOOKUP(V25,START!$N$34:$P$44,3,FALSE),"")&amp;IFERROR(VLOOKUP(V25,START!$N$24:$P$34,3,FALSE),"")&amp;IFERROR(VLOOKUP(V25,START!$N$1:$P$23,3,FALSE),"")&amp;":"&amp;VLOOKUP(V25,START!$N$1:$P$44,2,FALSE),"")</f>
        <v/>
      </c>
      <c r="X25" s="57" t="str">
        <f t="shared" si="11"/>
        <v/>
      </c>
    </row>
    <row r="26" spans="1:24" x14ac:dyDescent="0.2">
      <c r="A26" s="51" t="str">
        <f>VLOOKUP(WEEKDAY(B26,11),START!$L$11:$M$17,2,FALSE)</f>
        <v>Sø</v>
      </c>
      <c r="B26" s="52">
        <f t="shared" si="0"/>
        <v>44031</v>
      </c>
      <c r="C26" s="49" t="str">
        <f>IFERROR(IFERROR(VLOOKUP(B26,START!$N$34:$P$44,3,FALSE),"")&amp;IFERROR(VLOOKUP(B26,START!$N$24:$P$34,3,FALSE),"")&amp;IFERROR(VLOOKUP(B26,START!$N$1:$P$23,3,FALSE),"")&amp;":"&amp;VLOOKUP(B26,START!$N$1:$P$44,2,FALSE),"")</f>
        <v/>
      </c>
      <c r="D26" s="43" t="str">
        <f t="shared" si="1"/>
        <v/>
      </c>
      <c r="E26" s="51" t="str">
        <f>VLOOKUP(WEEKDAY(F26,11),START!$L$11:$M$17,2,FALSE)</f>
        <v>On</v>
      </c>
      <c r="F26" s="52">
        <f t="shared" si="2"/>
        <v>44062</v>
      </c>
      <c r="G26" s="50" t="str">
        <f>IFERROR(IFERROR(VLOOKUP(F26,START!$N$34:$P$44,3,FALSE),"")&amp;IFERROR(VLOOKUP(F26,START!$N$24:$P$34,3,FALSE),"")&amp;IFERROR(VLOOKUP(F26,START!$N$1:$P$23,3,FALSE),"")&amp;":"&amp;VLOOKUP(F26,START!$N$1:$P$44,2,FALSE),"")</f>
        <v/>
      </c>
      <c r="H26" s="57" t="str">
        <f t="shared" si="3"/>
        <v/>
      </c>
      <c r="I26" s="44" t="str">
        <f>VLOOKUP(WEEKDAY(J26,11),START!$L$11:$M$17,2,FALSE)</f>
        <v>Lø</v>
      </c>
      <c r="J26" s="52">
        <f t="shared" si="4"/>
        <v>44093</v>
      </c>
      <c r="K26" s="50" t="str">
        <f>IFERROR(IFERROR(VLOOKUP(J26,START!$N$34:$P$44,3,FALSE),"")&amp;IFERROR(VLOOKUP(J26,START!$N$24:$P$34,3,FALSE),"")&amp;IFERROR(VLOOKUP(J26,START!$N$1:$P$23,3,FALSE),"")&amp;":"&amp;VLOOKUP(J26,START!$N$1:$P$44,2,FALSE),"")</f>
        <v/>
      </c>
      <c r="L26" s="43" t="str">
        <f t="shared" si="5"/>
        <v/>
      </c>
      <c r="M26" s="51" t="str">
        <f>VLOOKUP(WEEKDAY(N26,11),START!$L$11:$M$17,2,FALSE)</f>
        <v>Ma</v>
      </c>
      <c r="N26" s="52">
        <f t="shared" si="6"/>
        <v>44123</v>
      </c>
      <c r="O26" s="50" t="str">
        <f>IFERROR(IFERROR(VLOOKUP(N26,START!$N$34:$P$44,3,FALSE),"")&amp;IFERROR(VLOOKUP(N26,START!$N$24:$P$34,3,FALSE),"")&amp;IFERROR(VLOOKUP(N26,START!$N$1:$P$23,3,FALSE),"")&amp;":"&amp;VLOOKUP(N26,START!$N$1:$P$44,2,FALSE),"")</f>
        <v/>
      </c>
      <c r="P26" s="57">
        <f t="shared" si="7"/>
        <v>43</v>
      </c>
      <c r="Q26" s="51" t="str">
        <f>VLOOKUP(WEEKDAY(R26,11),START!$L$11:$M$17,2,FALSE)</f>
        <v>To</v>
      </c>
      <c r="R26" s="52">
        <f t="shared" si="8"/>
        <v>44154</v>
      </c>
      <c r="S26" s="50" t="str">
        <f>IFERROR(IFERROR(VLOOKUP(R26,START!$N$34:$P$44,3,FALSE),"")&amp;IFERROR(VLOOKUP(R26,START!$N$24:$P$34,3,FALSE),"")&amp;IFERROR(VLOOKUP(R26,START!$N$1:$P$23,3,FALSE),"")&amp;":"&amp;VLOOKUP(R26,START!$N$1:$P$44,2,FALSE),"")</f>
        <v/>
      </c>
      <c r="T26" s="43" t="str">
        <f t="shared" si="9"/>
        <v/>
      </c>
      <c r="U26" s="51" t="str">
        <f>VLOOKUP(WEEKDAY(V26,11),START!$L$11:$M$17,2,FALSE)</f>
        <v>Lø</v>
      </c>
      <c r="V26" s="52">
        <f t="shared" si="10"/>
        <v>44184</v>
      </c>
      <c r="W26" s="50" t="str">
        <f>IFERROR(IFERROR(VLOOKUP(V26,START!$N$34:$P$44,3,FALSE),"")&amp;IFERROR(VLOOKUP(V26,START!$N$24:$P$34,3,FALSE),"")&amp;IFERROR(VLOOKUP(V26,START!$N$1:$P$23,3,FALSE),"")&amp;":"&amp;VLOOKUP(V26,START!$N$1:$P$44,2,FALSE),"")</f>
        <v/>
      </c>
      <c r="X26" s="57" t="str">
        <f t="shared" si="11"/>
        <v/>
      </c>
    </row>
    <row r="27" spans="1:24" x14ac:dyDescent="0.2">
      <c r="A27" s="51" t="str">
        <f>VLOOKUP(WEEKDAY(B27,11),START!$L$11:$M$17,2,FALSE)</f>
        <v>Ma</v>
      </c>
      <c r="B27" s="52">
        <f t="shared" si="0"/>
        <v>44032</v>
      </c>
      <c r="C27" s="49" t="str">
        <f>IFERROR(IFERROR(VLOOKUP(B27,START!$N$34:$P$44,3,FALSE),"")&amp;IFERROR(VLOOKUP(B27,START!$N$24:$P$34,3,FALSE),"")&amp;IFERROR(VLOOKUP(B27,START!$N$1:$P$23,3,FALSE),"")&amp;":"&amp;VLOOKUP(B27,START!$N$1:$P$44,2,FALSE),"")</f>
        <v/>
      </c>
      <c r="D27" s="43">
        <f t="shared" si="1"/>
        <v>30</v>
      </c>
      <c r="E27" s="51" t="str">
        <f>VLOOKUP(WEEKDAY(F27,11),START!$L$11:$M$17,2,FALSE)</f>
        <v>To</v>
      </c>
      <c r="F27" s="52">
        <f t="shared" si="2"/>
        <v>44063</v>
      </c>
      <c r="G27" s="50" t="str">
        <f>IFERROR(IFERROR(VLOOKUP(F27,START!$N$34:$P$44,3,FALSE),"")&amp;IFERROR(VLOOKUP(F27,START!$N$24:$P$34,3,FALSE),"")&amp;IFERROR(VLOOKUP(F27,START!$N$1:$P$23,3,FALSE),"")&amp;":"&amp;VLOOKUP(F27,START!$N$1:$P$44,2,FALSE),"")</f>
        <v/>
      </c>
      <c r="H27" s="57" t="str">
        <f t="shared" si="3"/>
        <v/>
      </c>
      <c r="I27" s="44" t="str">
        <f>VLOOKUP(WEEKDAY(J27,11),START!$L$11:$M$17,2,FALSE)</f>
        <v>Sø</v>
      </c>
      <c r="J27" s="52">
        <f t="shared" si="4"/>
        <v>44094</v>
      </c>
      <c r="K27" s="50" t="str">
        <f>IFERROR(IFERROR(VLOOKUP(J27,START!$N$34:$P$44,3,FALSE),"")&amp;IFERROR(VLOOKUP(J27,START!$N$24:$P$34,3,FALSE),"")&amp;IFERROR(VLOOKUP(J27,START!$N$1:$P$23,3,FALSE),"")&amp;":"&amp;VLOOKUP(J27,START!$N$1:$P$44,2,FALSE),"")</f>
        <v/>
      </c>
      <c r="L27" s="43" t="str">
        <f t="shared" si="5"/>
        <v/>
      </c>
      <c r="M27" s="51" t="str">
        <f>VLOOKUP(WEEKDAY(N27,11),START!$L$11:$M$17,2,FALSE)</f>
        <v>Ti</v>
      </c>
      <c r="N27" s="52">
        <f t="shared" si="6"/>
        <v>44124</v>
      </c>
      <c r="O27" s="50" t="str">
        <f>IFERROR(IFERROR(VLOOKUP(N27,START!$N$34:$P$44,3,FALSE),"")&amp;IFERROR(VLOOKUP(N27,START!$N$24:$P$34,3,FALSE),"")&amp;IFERROR(VLOOKUP(N27,START!$N$1:$P$23,3,FALSE),"")&amp;":"&amp;VLOOKUP(N27,START!$N$1:$P$44,2,FALSE),"")</f>
        <v/>
      </c>
      <c r="P27" s="57" t="str">
        <f t="shared" si="7"/>
        <v/>
      </c>
      <c r="Q27" s="51" t="str">
        <f>VLOOKUP(WEEKDAY(R27,11),START!$L$11:$M$17,2,FALSE)</f>
        <v>Fr</v>
      </c>
      <c r="R27" s="52">
        <f t="shared" si="8"/>
        <v>44155</v>
      </c>
      <c r="S27" s="50" t="str">
        <f>IFERROR(IFERROR(VLOOKUP(R27,START!$N$34:$P$44,3,FALSE),"")&amp;IFERROR(VLOOKUP(R27,START!$N$24:$P$34,3,FALSE),"")&amp;IFERROR(VLOOKUP(R27,START!$N$1:$P$23,3,FALSE),"")&amp;":"&amp;VLOOKUP(R27,START!$N$1:$P$44,2,FALSE),"")</f>
        <v/>
      </c>
      <c r="T27" s="43" t="str">
        <f t="shared" si="9"/>
        <v/>
      </c>
      <c r="U27" s="51" t="str">
        <f>VLOOKUP(WEEKDAY(V27,11),START!$L$11:$M$17,2,FALSE)</f>
        <v>Sø</v>
      </c>
      <c r="V27" s="52">
        <f t="shared" si="10"/>
        <v>44185</v>
      </c>
      <c r="W27" s="50" t="str">
        <f>IFERROR(IFERROR(VLOOKUP(V27,START!$N$34:$P$44,3,FALSE),"")&amp;IFERROR(VLOOKUP(V27,START!$N$24:$P$34,3,FALSE),"")&amp;IFERROR(VLOOKUP(V27,START!$N$1:$P$23,3,FALSE),"")&amp;":"&amp;VLOOKUP(V27,START!$N$1:$P$44,2,FALSE),"")</f>
        <v/>
      </c>
      <c r="X27" s="57" t="str">
        <f t="shared" si="11"/>
        <v/>
      </c>
    </row>
    <row r="28" spans="1:24" x14ac:dyDescent="0.2">
      <c r="A28" s="51" t="str">
        <f>VLOOKUP(WEEKDAY(B28,11),START!$L$11:$M$17,2,FALSE)</f>
        <v>Ti</v>
      </c>
      <c r="B28" s="52">
        <f t="shared" si="0"/>
        <v>44033</v>
      </c>
      <c r="C28" s="49" t="str">
        <f>IFERROR(IFERROR(VLOOKUP(B28,START!$N$34:$P$44,3,FALSE),"")&amp;IFERROR(VLOOKUP(B28,START!$N$24:$P$34,3,FALSE),"")&amp;IFERROR(VLOOKUP(B28,START!$N$1:$P$23,3,FALSE),"")&amp;":"&amp;VLOOKUP(B28,START!$N$1:$P$44,2,FALSE),"")</f>
        <v/>
      </c>
      <c r="D28" s="43" t="str">
        <f t="shared" si="1"/>
        <v/>
      </c>
      <c r="E28" s="51" t="str">
        <f>VLOOKUP(WEEKDAY(F28,11),START!$L$11:$M$17,2,FALSE)</f>
        <v>Fr</v>
      </c>
      <c r="F28" s="52">
        <f t="shared" si="2"/>
        <v>44064</v>
      </c>
      <c r="G28" s="50" t="str">
        <f>IFERROR(IFERROR(VLOOKUP(F28,START!$N$34:$P$44,3,FALSE),"")&amp;IFERROR(VLOOKUP(F28,START!$N$24:$P$34,3,FALSE),"")&amp;IFERROR(VLOOKUP(F28,START!$N$1:$P$23,3,FALSE),"")&amp;":"&amp;VLOOKUP(F28,START!$N$1:$P$44,2,FALSE),"")</f>
        <v/>
      </c>
      <c r="H28" s="57" t="str">
        <f t="shared" si="3"/>
        <v/>
      </c>
      <c r="I28" s="44" t="str">
        <f>VLOOKUP(WEEKDAY(J28,11),START!$L$11:$M$17,2,FALSE)</f>
        <v>Ma</v>
      </c>
      <c r="J28" s="52">
        <f t="shared" si="4"/>
        <v>44095</v>
      </c>
      <c r="K28" s="50" t="str">
        <f>IFERROR(IFERROR(VLOOKUP(J28,START!$N$34:$P$44,3,FALSE),"")&amp;IFERROR(VLOOKUP(J28,START!$N$24:$P$34,3,FALSE),"")&amp;IFERROR(VLOOKUP(J28,START!$N$1:$P$23,3,FALSE),"")&amp;":"&amp;VLOOKUP(J28,START!$N$1:$P$44,2,FALSE),"")</f>
        <v/>
      </c>
      <c r="L28" s="43">
        <f t="shared" si="5"/>
        <v>39</v>
      </c>
      <c r="M28" s="51" t="str">
        <f>VLOOKUP(WEEKDAY(N28,11),START!$L$11:$M$17,2,FALSE)</f>
        <v>On</v>
      </c>
      <c r="N28" s="52">
        <f t="shared" si="6"/>
        <v>44125</v>
      </c>
      <c r="O28" s="50" t="str">
        <f>IFERROR(IFERROR(VLOOKUP(N28,START!$N$34:$P$44,3,FALSE),"")&amp;IFERROR(VLOOKUP(N28,START!$N$24:$P$34,3,FALSE),"")&amp;IFERROR(VLOOKUP(N28,START!$N$1:$P$23,3,FALSE),"")&amp;":"&amp;VLOOKUP(N28,START!$N$1:$P$44,2,FALSE),"")</f>
        <v/>
      </c>
      <c r="P28" s="57" t="str">
        <f t="shared" si="7"/>
        <v/>
      </c>
      <c r="Q28" s="51" t="str">
        <f>VLOOKUP(WEEKDAY(R28,11),START!$L$11:$M$17,2,FALSE)</f>
        <v>Lø</v>
      </c>
      <c r="R28" s="52">
        <f t="shared" si="8"/>
        <v>44156</v>
      </c>
      <c r="S28" s="50" t="str">
        <f>IFERROR(IFERROR(VLOOKUP(R28,START!$N$34:$P$44,3,FALSE),"")&amp;IFERROR(VLOOKUP(R28,START!$N$24:$P$34,3,FALSE),"")&amp;IFERROR(VLOOKUP(R28,START!$N$1:$P$23,3,FALSE),"")&amp;":"&amp;VLOOKUP(R28,START!$N$1:$P$44,2,FALSE),"")</f>
        <v/>
      </c>
      <c r="T28" s="43" t="str">
        <f t="shared" si="9"/>
        <v/>
      </c>
      <c r="U28" s="51" t="str">
        <f>VLOOKUP(WEEKDAY(V28,11),START!$L$11:$M$17,2,FALSE)</f>
        <v>Ma</v>
      </c>
      <c r="V28" s="52">
        <f t="shared" si="10"/>
        <v>44186</v>
      </c>
      <c r="W28" s="50" t="str">
        <f>IFERROR(IFERROR(VLOOKUP(V28,START!$N$34:$P$44,3,FALSE),"")&amp;IFERROR(VLOOKUP(V28,START!$N$24:$P$34,3,FALSE),"")&amp;IFERROR(VLOOKUP(V28,START!$N$1:$P$23,3,FALSE),"")&amp;":"&amp;VLOOKUP(V28,START!$N$1:$P$44,2,FALSE),"")</f>
        <v/>
      </c>
      <c r="X28" s="57">
        <f t="shared" si="11"/>
        <v>52</v>
      </c>
    </row>
    <row r="29" spans="1:24" x14ac:dyDescent="0.2">
      <c r="A29" s="51" t="str">
        <f>VLOOKUP(WEEKDAY(B29,11),START!$L$11:$M$17,2,FALSE)</f>
        <v>On</v>
      </c>
      <c r="B29" s="52">
        <f t="shared" si="0"/>
        <v>44034</v>
      </c>
      <c r="C29" s="49" t="str">
        <f>IFERROR(IFERROR(VLOOKUP(B29,START!$N$34:$P$44,3,FALSE),"")&amp;IFERROR(VLOOKUP(B29,START!$N$24:$P$34,3,FALSE),"")&amp;IFERROR(VLOOKUP(B29,START!$N$1:$P$23,3,FALSE),"")&amp;":"&amp;VLOOKUP(B29,START!$N$1:$P$44,2,FALSE),"")</f>
        <v/>
      </c>
      <c r="D29" s="43" t="str">
        <f t="shared" si="1"/>
        <v/>
      </c>
      <c r="E29" s="51" t="str">
        <f>VLOOKUP(WEEKDAY(F29,11),START!$L$11:$M$17,2,FALSE)</f>
        <v>Lø</v>
      </c>
      <c r="F29" s="52">
        <f t="shared" si="2"/>
        <v>44065</v>
      </c>
      <c r="G29" s="50" t="str">
        <f>IFERROR(IFERROR(VLOOKUP(F29,START!$N$34:$P$44,3,FALSE),"")&amp;IFERROR(VLOOKUP(F29,START!$N$24:$P$34,3,FALSE),"")&amp;IFERROR(VLOOKUP(F29,START!$N$1:$P$23,3,FALSE),"")&amp;":"&amp;VLOOKUP(F29,START!$N$1:$P$44,2,FALSE),"")</f>
        <v/>
      </c>
      <c r="H29" s="57" t="str">
        <f t="shared" si="3"/>
        <v/>
      </c>
      <c r="I29" s="44" t="str">
        <f>VLOOKUP(WEEKDAY(J29,11),START!$L$11:$M$17,2,FALSE)</f>
        <v>Ti</v>
      </c>
      <c r="J29" s="52">
        <f t="shared" si="4"/>
        <v>44096</v>
      </c>
      <c r="K29" s="50" t="str">
        <f>IFERROR(IFERROR(VLOOKUP(J29,START!$N$34:$P$44,3,FALSE),"")&amp;IFERROR(VLOOKUP(J29,START!$N$24:$P$34,3,FALSE),"")&amp;IFERROR(VLOOKUP(J29,START!$N$1:$P$23,3,FALSE),"")&amp;":"&amp;VLOOKUP(J29,START!$N$1:$P$44,2,FALSE),"")</f>
        <v/>
      </c>
      <c r="L29" s="43" t="str">
        <f t="shared" si="5"/>
        <v/>
      </c>
      <c r="M29" s="51" t="str">
        <f>VLOOKUP(WEEKDAY(N29,11),START!$L$11:$M$17,2,FALSE)</f>
        <v>To</v>
      </c>
      <c r="N29" s="52">
        <f t="shared" si="6"/>
        <v>44126</v>
      </c>
      <c r="O29" s="50" t="str">
        <f>IFERROR(IFERROR(VLOOKUP(N29,START!$N$34:$P$44,3,FALSE),"")&amp;IFERROR(VLOOKUP(N29,START!$N$24:$P$34,3,FALSE),"")&amp;IFERROR(VLOOKUP(N29,START!$N$1:$P$23,3,FALSE),"")&amp;":"&amp;VLOOKUP(N29,START!$N$1:$P$44,2,FALSE),"")</f>
        <v/>
      </c>
      <c r="P29" s="57" t="str">
        <f t="shared" si="7"/>
        <v/>
      </c>
      <c r="Q29" s="51" t="str">
        <f>VLOOKUP(WEEKDAY(R29,11),START!$L$11:$M$17,2,FALSE)</f>
        <v>Sø</v>
      </c>
      <c r="R29" s="52">
        <f t="shared" si="8"/>
        <v>44157</v>
      </c>
      <c r="S29" s="50" t="str">
        <f>IFERROR(IFERROR(VLOOKUP(R29,START!$N$34:$P$44,3,FALSE),"")&amp;IFERROR(VLOOKUP(R29,START!$N$24:$P$34,3,FALSE),"")&amp;IFERROR(VLOOKUP(R29,START!$N$1:$P$23,3,FALSE),"")&amp;":"&amp;VLOOKUP(R29,START!$N$1:$P$44,2,FALSE),"")</f>
        <v/>
      </c>
      <c r="T29" s="43" t="str">
        <f t="shared" si="9"/>
        <v/>
      </c>
      <c r="U29" s="51" t="str">
        <f>VLOOKUP(WEEKDAY(V29,11),START!$L$11:$M$17,2,FALSE)</f>
        <v>Ti</v>
      </c>
      <c r="V29" s="52">
        <f t="shared" si="10"/>
        <v>44187</v>
      </c>
      <c r="W29" s="50" t="str">
        <f>IFERROR(IFERROR(VLOOKUP(V29,START!$N$34:$P$44,3,FALSE),"")&amp;IFERROR(VLOOKUP(V29,START!$N$24:$P$34,3,FALSE),"")&amp;IFERROR(VLOOKUP(V29,START!$N$1:$P$23,3,FALSE),"")&amp;":"&amp;VLOOKUP(V29,START!$N$1:$P$44,2,FALSE),"")</f>
        <v/>
      </c>
      <c r="X29" s="57" t="str">
        <f t="shared" si="11"/>
        <v/>
      </c>
    </row>
    <row r="30" spans="1:24" x14ac:dyDescent="0.2">
      <c r="A30" s="51" t="str">
        <f>VLOOKUP(WEEKDAY(B30,11),START!$L$11:$M$17,2,FALSE)</f>
        <v>To</v>
      </c>
      <c r="B30" s="52">
        <f t="shared" si="0"/>
        <v>44035</v>
      </c>
      <c r="C30" s="49" t="str">
        <f>IFERROR(IFERROR(VLOOKUP(B30,START!$N$34:$P$44,3,FALSE),"")&amp;IFERROR(VLOOKUP(B30,START!$N$24:$P$34,3,FALSE),"")&amp;IFERROR(VLOOKUP(B30,START!$N$1:$P$23,3,FALSE),"")&amp;":"&amp;VLOOKUP(B30,START!$N$1:$P$44,2,FALSE),"")</f>
        <v/>
      </c>
      <c r="D30" s="43" t="str">
        <f t="shared" si="1"/>
        <v/>
      </c>
      <c r="E30" s="51" t="str">
        <f>VLOOKUP(WEEKDAY(F30,11),START!$L$11:$M$17,2,FALSE)</f>
        <v>Sø</v>
      </c>
      <c r="F30" s="52">
        <f t="shared" si="2"/>
        <v>44066</v>
      </c>
      <c r="G30" s="50" t="str">
        <f>IFERROR(IFERROR(VLOOKUP(F30,START!$N$34:$P$44,3,FALSE),"")&amp;IFERROR(VLOOKUP(F30,START!$N$24:$P$34,3,FALSE),"")&amp;IFERROR(VLOOKUP(F30,START!$N$1:$P$23,3,FALSE),"")&amp;":"&amp;VLOOKUP(F30,START!$N$1:$P$44,2,FALSE),"")</f>
        <v/>
      </c>
      <c r="H30" s="57" t="str">
        <f t="shared" si="3"/>
        <v/>
      </c>
      <c r="I30" s="44" t="str">
        <f>VLOOKUP(WEEKDAY(J30,11),START!$L$11:$M$17,2,FALSE)</f>
        <v>On</v>
      </c>
      <c r="J30" s="52">
        <f t="shared" si="4"/>
        <v>44097</v>
      </c>
      <c r="K30" s="50" t="str">
        <f>IFERROR(IFERROR(VLOOKUP(J30,START!$N$34:$P$44,3,FALSE),"")&amp;IFERROR(VLOOKUP(J30,START!$N$24:$P$34,3,FALSE),"")&amp;IFERROR(VLOOKUP(J30,START!$N$1:$P$23,3,FALSE),"")&amp;":"&amp;VLOOKUP(J30,START!$N$1:$P$44,2,FALSE),"")</f>
        <v/>
      </c>
      <c r="L30" s="43" t="str">
        <f t="shared" si="5"/>
        <v/>
      </c>
      <c r="M30" s="51" t="str">
        <f>VLOOKUP(WEEKDAY(N30,11),START!$L$11:$M$17,2,FALSE)</f>
        <v>Fr</v>
      </c>
      <c r="N30" s="52">
        <f t="shared" si="6"/>
        <v>44127</v>
      </c>
      <c r="O30" s="50" t="str">
        <f>IFERROR(IFERROR(VLOOKUP(N30,START!$N$34:$P$44,3,FALSE),"")&amp;IFERROR(VLOOKUP(N30,START!$N$24:$P$34,3,FALSE),"")&amp;IFERROR(VLOOKUP(N30,START!$N$1:$P$23,3,FALSE),"")&amp;":"&amp;VLOOKUP(N30,START!$N$1:$P$44,2,FALSE),"")</f>
        <v/>
      </c>
      <c r="P30" s="57" t="str">
        <f t="shared" si="7"/>
        <v/>
      </c>
      <c r="Q30" s="51" t="str">
        <f>VLOOKUP(WEEKDAY(R30,11),START!$L$11:$M$17,2,FALSE)</f>
        <v>Ma</v>
      </c>
      <c r="R30" s="52">
        <f t="shared" si="8"/>
        <v>44158</v>
      </c>
      <c r="S30" s="50" t="str">
        <f>IFERROR(IFERROR(VLOOKUP(R30,START!$N$34:$P$44,3,FALSE),"")&amp;IFERROR(VLOOKUP(R30,START!$N$24:$P$34,3,FALSE),"")&amp;IFERROR(VLOOKUP(R30,START!$N$1:$P$23,3,FALSE),"")&amp;":"&amp;VLOOKUP(R30,START!$N$1:$P$44,2,FALSE),"")</f>
        <v/>
      </c>
      <c r="T30" s="43">
        <f t="shared" si="9"/>
        <v>48</v>
      </c>
      <c r="U30" s="51" t="str">
        <f>VLOOKUP(WEEKDAY(V30,11),START!$L$11:$M$17,2,FALSE)</f>
        <v>On</v>
      </c>
      <c r="V30" s="52">
        <f t="shared" si="10"/>
        <v>44188</v>
      </c>
      <c r="W30" s="50" t="str">
        <f>IFERROR(IFERROR(VLOOKUP(V30,START!$N$34:$P$44,3,FALSE),"")&amp;IFERROR(VLOOKUP(V30,START!$N$24:$P$34,3,FALSE),"")&amp;IFERROR(VLOOKUP(V30,START!$N$1:$P$23,3,FALSE),"")&amp;":"&amp;VLOOKUP(V30,START!$N$1:$P$44,2,FALSE),"")</f>
        <v/>
      </c>
      <c r="X30" s="57" t="str">
        <f t="shared" si="11"/>
        <v/>
      </c>
    </row>
    <row r="31" spans="1:24" x14ac:dyDescent="0.2">
      <c r="A31" s="51" t="str">
        <f>VLOOKUP(WEEKDAY(B31,11),START!$L$11:$M$17,2,FALSE)</f>
        <v>Fr</v>
      </c>
      <c r="B31" s="52">
        <f t="shared" si="0"/>
        <v>44036</v>
      </c>
      <c r="C31" s="49" t="str">
        <f>IFERROR(IFERROR(VLOOKUP(B31,START!$N$34:$P$44,3,FALSE),"")&amp;IFERROR(VLOOKUP(B31,START!$N$24:$P$34,3,FALSE),"")&amp;IFERROR(VLOOKUP(B31,START!$N$1:$P$23,3,FALSE),"")&amp;":"&amp;VLOOKUP(B31,START!$N$1:$P$44,2,FALSE),"")</f>
        <v/>
      </c>
      <c r="D31" s="43" t="str">
        <f t="shared" si="1"/>
        <v/>
      </c>
      <c r="E31" s="51" t="str">
        <f>VLOOKUP(WEEKDAY(F31,11),START!$L$11:$M$17,2,FALSE)</f>
        <v>Ma</v>
      </c>
      <c r="F31" s="52">
        <f t="shared" si="2"/>
        <v>44067</v>
      </c>
      <c r="G31" s="50" t="str">
        <f>IFERROR(IFERROR(VLOOKUP(F31,START!$N$34:$P$44,3,FALSE),"")&amp;IFERROR(VLOOKUP(F31,START!$N$24:$P$34,3,FALSE),"")&amp;IFERROR(VLOOKUP(F31,START!$N$1:$P$23,3,FALSE),"")&amp;":"&amp;VLOOKUP(F31,START!$N$1:$P$44,2,FALSE),"")</f>
        <v/>
      </c>
      <c r="H31" s="57">
        <f t="shared" si="3"/>
        <v>35</v>
      </c>
      <c r="I31" s="44" t="str">
        <f>VLOOKUP(WEEKDAY(J31,11),START!$L$11:$M$17,2,FALSE)</f>
        <v>To</v>
      </c>
      <c r="J31" s="52">
        <f t="shared" si="4"/>
        <v>44098</v>
      </c>
      <c r="K31" s="50" t="str">
        <f>IFERROR(IFERROR(VLOOKUP(J31,START!$N$34:$P$44,3,FALSE),"")&amp;IFERROR(VLOOKUP(J31,START!$N$24:$P$34,3,FALSE),"")&amp;IFERROR(VLOOKUP(J31,START!$N$1:$P$23,3,FALSE),"")&amp;":"&amp;VLOOKUP(J31,START!$N$1:$P$44,2,FALSE),"")</f>
        <v/>
      </c>
      <c r="L31" s="43" t="str">
        <f t="shared" si="5"/>
        <v/>
      </c>
      <c r="M31" s="51" t="str">
        <f>VLOOKUP(WEEKDAY(N31,11),START!$L$11:$M$17,2,FALSE)</f>
        <v>Lø</v>
      </c>
      <c r="N31" s="52">
        <f t="shared" si="6"/>
        <v>44128</v>
      </c>
      <c r="O31" s="50" t="str">
        <f>IFERROR(IFERROR(VLOOKUP(N31,START!$N$34:$P$44,3,FALSE),"")&amp;IFERROR(VLOOKUP(N31,START!$N$24:$P$34,3,FALSE),"")&amp;IFERROR(VLOOKUP(N31,START!$N$1:$P$23,3,FALSE),"")&amp;":"&amp;VLOOKUP(N31,START!$N$1:$P$44,2,FALSE),"")</f>
        <v/>
      </c>
      <c r="P31" s="57" t="str">
        <f t="shared" si="7"/>
        <v/>
      </c>
      <c r="Q31" s="51" t="str">
        <f>VLOOKUP(WEEKDAY(R31,11),START!$L$11:$M$17,2,FALSE)</f>
        <v>Ti</v>
      </c>
      <c r="R31" s="52">
        <f t="shared" si="8"/>
        <v>44159</v>
      </c>
      <c r="S31" s="50" t="str">
        <f>IFERROR(IFERROR(VLOOKUP(R31,START!$N$34:$P$44,3,FALSE),"")&amp;IFERROR(VLOOKUP(R31,START!$N$24:$P$34,3,FALSE),"")&amp;IFERROR(VLOOKUP(R31,START!$N$1:$P$23,3,FALSE),"")&amp;":"&amp;VLOOKUP(R31,START!$N$1:$P$44,2,FALSE),"")</f>
        <v>M:Test I (52 år)</v>
      </c>
      <c r="T31" s="43" t="str">
        <f t="shared" si="9"/>
        <v/>
      </c>
      <c r="U31" s="51" t="str">
        <f>VLOOKUP(WEEKDAY(V31,11),START!$L$11:$M$17,2,FALSE)</f>
        <v>To</v>
      </c>
      <c r="V31" s="52">
        <f t="shared" si="10"/>
        <v>44189</v>
      </c>
      <c r="W31" s="50" t="str">
        <f>IFERROR(IFERROR(VLOOKUP(V31,START!$N$34:$P$44,3,FALSE),"")&amp;IFERROR(VLOOKUP(V31,START!$N$24:$P$34,3,FALSE),"")&amp;IFERROR(VLOOKUP(V31,START!$N$1:$P$23,3,FALSE),"")&amp;":"&amp;VLOOKUP(V31,START!$N$1:$P$44,2,FALSE),"")</f>
        <v/>
      </c>
      <c r="X31" s="57" t="str">
        <f t="shared" si="11"/>
        <v/>
      </c>
    </row>
    <row r="32" spans="1:24" x14ac:dyDescent="0.2">
      <c r="A32" s="51" t="str">
        <f>VLOOKUP(WEEKDAY(B32,11),START!$L$11:$M$17,2,FALSE)</f>
        <v>Lø</v>
      </c>
      <c r="B32" s="52">
        <f t="shared" si="0"/>
        <v>44037</v>
      </c>
      <c r="C32" s="49" t="str">
        <f>IFERROR(IFERROR(VLOOKUP(B32,START!$N$34:$P$44,3,FALSE),"")&amp;IFERROR(VLOOKUP(B32,START!$N$24:$P$34,3,FALSE),"")&amp;IFERROR(VLOOKUP(B32,START!$N$1:$P$23,3,FALSE),"")&amp;":"&amp;VLOOKUP(B32,START!$N$1:$P$44,2,FALSE),"")</f>
        <v/>
      </c>
      <c r="D32" s="43" t="str">
        <f t="shared" si="1"/>
        <v/>
      </c>
      <c r="E32" s="51" t="str">
        <f>VLOOKUP(WEEKDAY(F32,11),START!$L$11:$M$17,2,FALSE)</f>
        <v>Ti</v>
      </c>
      <c r="F32" s="52">
        <f t="shared" si="2"/>
        <v>44068</v>
      </c>
      <c r="G32" s="50" t="str">
        <f>IFERROR(IFERROR(VLOOKUP(F32,START!$N$34:$P$44,3,FALSE),"")&amp;IFERROR(VLOOKUP(F32,START!$N$24:$P$34,3,FALSE),"")&amp;IFERROR(VLOOKUP(F32,START!$N$1:$P$23,3,FALSE),"")&amp;":"&amp;VLOOKUP(F32,START!$N$1:$P$44,2,FALSE),"")</f>
        <v/>
      </c>
      <c r="H32" s="57" t="str">
        <f t="shared" si="3"/>
        <v/>
      </c>
      <c r="I32" s="44" t="str">
        <f>VLOOKUP(WEEKDAY(J32,11),START!$L$11:$M$17,2,FALSE)</f>
        <v>Fr</v>
      </c>
      <c r="J32" s="52">
        <f t="shared" si="4"/>
        <v>44099</v>
      </c>
      <c r="K32" s="50" t="str">
        <f>IFERROR(IFERROR(VLOOKUP(J32,START!$N$34:$P$44,3,FALSE),"")&amp;IFERROR(VLOOKUP(J32,START!$N$24:$P$34,3,FALSE),"")&amp;IFERROR(VLOOKUP(J32,START!$N$1:$P$23,3,FALSE),"")&amp;":"&amp;VLOOKUP(J32,START!$N$1:$P$44,2,FALSE),"")</f>
        <v/>
      </c>
      <c r="L32" s="43" t="str">
        <f t="shared" si="5"/>
        <v/>
      </c>
      <c r="M32" s="51" t="str">
        <f>VLOOKUP(WEEKDAY(N32,11),START!$L$11:$M$17,2,FALSE)</f>
        <v>Sø</v>
      </c>
      <c r="N32" s="52">
        <f t="shared" si="6"/>
        <v>44129</v>
      </c>
      <c r="O32" s="50" t="str">
        <f>IFERROR(IFERROR(VLOOKUP(N32,START!$N$34:$P$44,3,FALSE),"")&amp;IFERROR(VLOOKUP(N32,START!$N$24:$P$34,3,FALSE),"")&amp;IFERROR(VLOOKUP(N32,START!$N$1:$P$23,3,FALSE),"")&amp;":"&amp;VLOOKUP(N32,START!$N$1:$P$44,2,FALSE),"")</f>
        <v>A:Sommertid slutter</v>
      </c>
      <c r="P32" s="57" t="str">
        <f t="shared" si="7"/>
        <v/>
      </c>
      <c r="Q32" s="51" t="str">
        <f>VLOOKUP(WEEKDAY(R32,11),START!$L$11:$M$17,2,FALSE)</f>
        <v>On</v>
      </c>
      <c r="R32" s="52">
        <f t="shared" si="8"/>
        <v>44160</v>
      </c>
      <c r="S32" s="50" t="str">
        <f>IFERROR(IFERROR(VLOOKUP(R32,START!$N$34:$P$44,3,FALSE),"")&amp;IFERROR(VLOOKUP(R32,START!$N$24:$P$34,3,FALSE),"")&amp;IFERROR(VLOOKUP(R32,START!$N$1:$P$23,3,FALSE),"")&amp;":"&amp;VLOOKUP(R32,START!$N$1:$P$44,2,FALSE),"")</f>
        <v/>
      </c>
      <c r="T32" s="43" t="str">
        <f t="shared" si="9"/>
        <v/>
      </c>
      <c r="U32" s="51" t="str">
        <f>VLOOKUP(WEEKDAY(V32,11),START!$L$11:$M$17,2,FALSE)</f>
        <v>Fr</v>
      </c>
      <c r="V32" s="52">
        <f t="shared" si="10"/>
        <v>44190</v>
      </c>
      <c r="W32" s="50" t="str">
        <f>IFERROR(IFERROR(VLOOKUP(V32,START!$N$34:$P$44,3,FALSE),"")&amp;IFERROR(VLOOKUP(V32,START!$N$24:$P$34,3,FALSE),"")&amp;IFERROR(VLOOKUP(V32,START!$N$1:$P$23,3,FALSE),"")&amp;":"&amp;VLOOKUP(V32,START!$N$1:$P$44,2,FALSE),"")</f>
        <v>HM:Test K (21 år)</v>
      </c>
      <c r="X32" s="57" t="str">
        <f t="shared" si="11"/>
        <v/>
      </c>
    </row>
    <row r="33" spans="1:24" x14ac:dyDescent="0.2">
      <c r="A33" s="51" t="str">
        <f>VLOOKUP(WEEKDAY(B33,11),START!$L$11:$M$17,2,FALSE)</f>
        <v>Sø</v>
      </c>
      <c r="B33" s="52">
        <f t="shared" si="0"/>
        <v>44038</v>
      </c>
      <c r="C33" s="49" t="str">
        <f>IFERROR(IFERROR(VLOOKUP(B33,START!$N$34:$P$44,3,FALSE),"")&amp;IFERROR(VLOOKUP(B33,START!$N$24:$P$34,3,FALSE),"")&amp;IFERROR(VLOOKUP(B33,START!$N$1:$P$23,3,FALSE),"")&amp;":"&amp;VLOOKUP(B33,START!$N$1:$P$44,2,FALSE),"")</f>
        <v/>
      </c>
      <c r="D33" s="43" t="str">
        <f t="shared" si="1"/>
        <v/>
      </c>
      <c r="E33" s="51" t="str">
        <f>VLOOKUP(WEEKDAY(F33,11),START!$L$11:$M$17,2,FALSE)</f>
        <v>On</v>
      </c>
      <c r="F33" s="52">
        <f t="shared" si="2"/>
        <v>44069</v>
      </c>
      <c r="G33" s="50" t="str">
        <f>IFERROR(IFERROR(VLOOKUP(F33,START!$N$34:$P$44,3,FALSE),"")&amp;IFERROR(VLOOKUP(F33,START!$N$24:$P$34,3,FALSE),"")&amp;IFERROR(VLOOKUP(F33,START!$N$1:$P$23,3,FALSE),"")&amp;":"&amp;VLOOKUP(F33,START!$N$1:$P$44,2,FALSE),"")</f>
        <v/>
      </c>
      <c r="H33" s="57" t="str">
        <f t="shared" si="3"/>
        <v/>
      </c>
      <c r="I33" s="44" t="str">
        <f>VLOOKUP(WEEKDAY(J33,11),START!$L$11:$M$17,2,FALSE)</f>
        <v>Lø</v>
      </c>
      <c r="J33" s="52">
        <f t="shared" si="4"/>
        <v>44100</v>
      </c>
      <c r="K33" s="50" t="str">
        <f>IFERROR(IFERROR(VLOOKUP(J33,START!$N$34:$P$44,3,FALSE),"")&amp;IFERROR(VLOOKUP(J33,START!$N$24:$P$34,3,FALSE),"")&amp;IFERROR(VLOOKUP(J33,START!$N$1:$P$23,3,FALSE),"")&amp;":"&amp;VLOOKUP(J33,START!$N$1:$P$44,2,FALSE),"")</f>
        <v/>
      </c>
      <c r="L33" s="43" t="str">
        <f t="shared" si="5"/>
        <v/>
      </c>
      <c r="M33" s="51" t="str">
        <f>VLOOKUP(WEEKDAY(N33,11),START!$L$11:$M$17,2,FALSE)</f>
        <v>Ma</v>
      </c>
      <c r="N33" s="52">
        <f t="shared" si="6"/>
        <v>44130</v>
      </c>
      <c r="O33" s="50" t="str">
        <f>IFERROR(IFERROR(VLOOKUP(N33,START!$N$34:$P$44,3,FALSE),"")&amp;IFERROR(VLOOKUP(N33,START!$N$24:$P$34,3,FALSE),"")&amp;IFERROR(VLOOKUP(N33,START!$N$1:$P$23,3,FALSE),"")&amp;":"&amp;VLOOKUP(N33,START!$N$1:$P$44,2,FALSE),"")</f>
        <v/>
      </c>
      <c r="P33" s="57">
        <f t="shared" si="7"/>
        <v>44</v>
      </c>
      <c r="Q33" s="51" t="str">
        <f>VLOOKUP(WEEKDAY(R33,11),START!$L$11:$M$17,2,FALSE)</f>
        <v>To</v>
      </c>
      <c r="R33" s="52">
        <f t="shared" si="8"/>
        <v>44161</v>
      </c>
      <c r="S33" s="50" t="str">
        <f>IFERROR(IFERROR(VLOOKUP(R33,START!$N$34:$P$44,3,FALSE),"")&amp;IFERROR(VLOOKUP(R33,START!$N$24:$P$34,3,FALSE),"")&amp;IFERROR(VLOOKUP(R33,START!$N$1:$P$23,3,FALSE),"")&amp;":"&amp;VLOOKUP(R33,START!$N$1:$P$44,2,FALSE),"")</f>
        <v/>
      </c>
      <c r="T33" s="43" t="str">
        <f t="shared" si="9"/>
        <v/>
      </c>
      <c r="U33" s="51" t="str">
        <f>VLOOKUP(WEEKDAY(V33,11),START!$L$11:$M$17,2,FALSE)</f>
        <v>Lø</v>
      </c>
      <c r="V33" s="52">
        <f t="shared" si="10"/>
        <v>44191</v>
      </c>
      <c r="W33" s="50" t="str">
        <f>IFERROR(IFERROR(VLOOKUP(V33,START!$N$34:$P$44,3,FALSE),"")&amp;IFERROR(VLOOKUP(V33,START!$N$24:$P$34,3,FALSE),"")&amp;IFERROR(VLOOKUP(V33,START!$N$1:$P$23,3,FALSE),"")&amp;":"&amp;VLOOKUP(V33,START!$N$1:$P$44,2,FALSE),"")</f>
        <v>HH:2. juledag</v>
      </c>
      <c r="X33" s="57" t="str">
        <f t="shared" si="11"/>
        <v/>
      </c>
    </row>
    <row r="34" spans="1:24" x14ac:dyDescent="0.2">
      <c r="A34" s="51" t="str">
        <f>VLOOKUP(WEEKDAY(B34,11),START!$L$11:$M$17,2,FALSE)</f>
        <v>Ma</v>
      </c>
      <c r="B34" s="52">
        <f t="shared" si="0"/>
        <v>44039</v>
      </c>
      <c r="C34" s="49" t="str">
        <f>IFERROR(IFERROR(VLOOKUP(B34,START!$N$34:$P$44,3,FALSE),"")&amp;IFERROR(VLOOKUP(B34,START!$N$24:$P$34,3,FALSE),"")&amp;IFERROR(VLOOKUP(B34,START!$N$1:$P$23,3,FALSE),"")&amp;":"&amp;VLOOKUP(B34,START!$N$1:$P$44,2,FALSE),"")</f>
        <v/>
      </c>
      <c r="D34" s="43">
        <f t="shared" si="1"/>
        <v>31</v>
      </c>
      <c r="E34" s="51" t="str">
        <f>VLOOKUP(WEEKDAY(F34,11),START!$L$11:$M$17,2,FALSE)</f>
        <v>To</v>
      </c>
      <c r="F34" s="52">
        <f t="shared" si="2"/>
        <v>44070</v>
      </c>
      <c r="G34" s="50" t="str">
        <f>IFERROR(IFERROR(VLOOKUP(F34,START!$N$34:$P$44,3,FALSE),"")&amp;IFERROR(VLOOKUP(F34,START!$N$24:$P$34,3,FALSE),"")&amp;IFERROR(VLOOKUP(F34,START!$N$1:$P$23,3,FALSE),"")&amp;":"&amp;VLOOKUP(F34,START!$N$1:$P$44,2,FALSE),"")</f>
        <v/>
      </c>
      <c r="H34" s="57" t="str">
        <f t="shared" si="3"/>
        <v/>
      </c>
      <c r="I34" s="44" t="str">
        <f>VLOOKUP(WEEKDAY(J34,11),START!$L$11:$M$17,2,FALSE)</f>
        <v>Sø</v>
      </c>
      <c r="J34" s="52">
        <f t="shared" si="4"/>
        <v>44101</v>
      </c>
      <c r="K34" s="50" t="str">
        <f>IFERROR(IFERROR(VLOOKUP(J34,START!$N$34:$P$44,3,FALSE),"")&amp;IFERROR(VLOOKUP(J34,START!$N$24:$P$34,3,FALSE),"")&amp;IFERROR(VLOOKUP(J34,START!$N$1:$P$23,3,FALSE),"")&amp;":"&amp;VLOOKUP(J34,START!$N$1:$P$44,2,FALSE),"")</f>
        <v/>
      </c>
      <c r="L34" s="43" t="str">
        <f t="shared" si="5"/>
        <v/>
      </c>
      <c r="M34" s="51" t="str">
        <f>VLOOKUP(WEEKDAY(N34,11),START!$L$11:$M$17,2,FALSE)</f>
        <v>Ti</v>
      </c>
      <c r="N34" s="52">
        <f t="shared" si="6"/>
        <v>44131</v>
      </c>
      <c r="O34" s="50" t="str">
        <f>IFERROR(IFERROR(VLOOKUP(N34,START!$N$34:$P$44,3,FALSE),"")&amp;IFERROR(VLOOKUP(N34,START!$N$24:$P$34,3,FALSE),"")&amp;IFERROR(VLOOKUP(N34,START!$N$1:$P$23,3,FALSE),"")&amp;":"&amp;VLOOKUP(N34,START!$N$1:$P$44,2,FALSE),"")</f>
        <v/>
      </c>
      <c r="P34" s="57" t="str">
        <f t="shared" si="7"/>
        <v/>
      </c>
      <c r="Q34" s="51" t="str">
        <f>VLOOKUP(WEEKDAY(R34,11),START!$L$11:$M$17,2,FALSE)</f>
        <v>Fr</v>
      </c>
      <c r="R34" s="52">
        <f t="shared" si="8"/>
        <v>44162</v>
      </c>
      <c r="S34" s="50" t="str">
        <f>IFERROR(IFERROR(VLOOKUP(R34,START!$N$34:$P$44,3,FALSE),"")&amp;IFERROR(VLOOKUP(R34,START!$N$24:$P$34,3,FALSE),"")&amp;IFERROR(VLOOKUP(R34,START!$N$1:$P$23,3,FALSE),"")&amp;":"&amp;VLOOKUP(R34,START!$N$1:$P$44,2,FALSE),"")</f>
        <v/>
      </c>
      <c r="T34" s="43" t="str">
        <f t="shared" si="9"/>
        <v/>
      </c>
      <c r="U34" s="51" t="str">
        <f>VLOOKUP(WEEKDAY(V34,11),START!$L$11:$M$17,2,FALSE)</f>
        <v>Sø</v>
      </c>
      <c r="V34" s="52">
        <f t="shared" si="10"/>
        <v>44192</v>
      </c>
      <c r="W34" s="50" t="str">
        <f>IFERROR(IFERROR(VLOOKUP(V34,START!$N$34:$P$44,3,FALSE),"")&amp;IFERROR(VLOOKUP(V34,START!$N$24:$P$34,3,FALSE),"")&amp;IFERROR(VLOOKUP(V34,START!$N$1:$P$23,3,FALSE),"")&amp;":"&amp;VLOOKUP(V34,START!$N$1:$P$44,2,FALSE),"")</f>
        <v/>
      </c>
      <c r="X34" s="57" t="str">
        <f t="shared" si="11"/>
        <v/>
      </c>
    </row>
    <row r="35" spans="1:24" x14ac:dyDescent="0.2">
      <c r="A35" s="51" t="str">
        <f>VLOOKUP(WEEKDAY(B35,11),START!$L$11:$M$17,2,FALSE)</f>
        <v>Ti</v>
      </c>
      <c r="B35" s="52">
        <f t="shared" si="0"/>
        <v>44040</v>
      </c>
      <c r="C35" s="49" t="str">
        <f>IFERROR(IFERROR(VLOOKUP(B35,START!$N$34:$P$44,3,FALSE),"")&amp;IFERROR(VLOOKUP(B35,START!$N$24:$P$34,3,FALSE),"")&amp;IFERROR(VLOOKUP(B35,START!$N$1:$P$23,3,FALSE),"")&amp;":"&amp;VLOOKUP(B35,START!$N$1:$P$44,2,FALSE),"")</f>
        <v/>
      </c>
      <c r="D35" s="43" t="str">
        <f t="shared" si="1"/>
        <v/>
      </c>
      <c r="E35" s="51" t="str">
        <f>VLOOKUP(WEEKDAY(F35,11),START!$L$11:$M$17,2,FALSE)</f>
        <v>Fr</v>
      </c>
      <c r="F35" s="52">
        <f t="shared" si="2"/>
        <v>44071</v>
      </c>
      <c r="G35" s="50" t="str">
        <f>IFERROR(IFERROR(VLOOKUP(F35,START!$N$34:$P$44,3,FALSE),"")&amp;IFERROR(VLOOKUP(F35,START!$N$24:$P$34,3,FALSE),"")&amp;IFERROR(VLOOKUP(F35,START!$N$1:$P$23,3,FALSE),"")&amp;":"&amp;VLOOKUP(F35,START!$N$1:$P$44,2,FALSE),"")</f>
        <v/>
      </c>
      <c r="H35" s="57" t="str">
        <f t="shared" si="3"/>
        <v/>
      </c>
      <c r="I35" s="44" t="str">
        <f>VLOOKUP(WEEKDAY(J35,11),START!$L$11:$M$17,2,FALSE)</f>
        <v>Ma</v>
      </c>
      <c r="J35" s="52">
        <f t="shared" si="4"/>
        <v>44102</v>
      </c>
      <c r="K35" s="50" t="str">
        <f>IFERROR(IFERROR(VLOOKUP(J35,START!$N$34:$P$44,3,FALSE),"")&amp;IFERROR(VLOOKUP(J35,START!$N$24:$P$34,3,FALSE),"")&amp;IFERROR(VLOOKUP(J35,START!$N$1:$P$23,3,FALSE),"")&amp;":"&amp;VLOOKUP(J35,START!$N$1:$P$44,2,FALSE),"")</f>
        <v/>
      </c>
      <c r="L35" s="43">
        <f t="shared" si="5"/>
        <v>40</v>
      </c>
      <c r="M35" s="51" t="str">
        <f>VLOOKUP(WEEKDAY(N35,11),START!$L$11:$M$17,2,FALSE)</f>
        <v>On</v>
      </c>
      <c r="N35" s="52">
        <f t="shared" si="6"/>
        <v>44132</v>
      </c>
      <c r="O35" s="50" t="str">
        <f>IFERROR(IFERROR(VLOOKUP(N35,START!$N$34:$P$44,3,FALSE),"")&amp;IFERROR(VLOOKUP(N35,START!$N$24:$P$34,3,FALSE),"")&amp;IFERROR(VLOOKUP(N35,START!$N$1:$P$23,3,FALSE),"")&amp;":"&amp;VLOOKUP(N35,START!$N$1:$P$44,2,FALSE),"")</f>
        <v/>
      </c>
      <c r="P35" s="57" t="str">
        <f t="shared" si="7"/>
        <v/>
      </c>
      <c r="Q35" s="51" t="str">
        <f>VLOOKUP(WEEKDAY(R35,11),START!$L$11:$M$17,2,FALSE)</f>
        <v>Lø</v>
      </c>
      <c r="R35" s="52">
        <f t="shared" si="8"/>
        <v>44163</v>
      </c>
      <c r="S35" s="50" t="str">
        <f>IFERROR(IFERROR(VLOOKUP(R35,START!$N$34:$P$44,3,FALSE),"")&amp;IFERROR(VLOOKUP(R35,START!$N$24:$P$34,3,FALSE),"")&amp;IFERROR(VLOOKUP(R35,START!$N$1:$P$23,3,FALSE),"")&amp;":"&amp;VLOOKUP(R35,START!$N$1:$P$44,2,FALSE),"")</f>
        <v/>
      </c>
      <c r="T35" s="43" t="str">
        <f t="shared" si="9"/>
        <v/>
      </c>
      <c r="U35" s="51" t="str">
        <f>VLOOKUP(WEEKDAY(V35,11),START!$L$11:$M$17,2,FALSE)</f>
        <v>Ma</v>
      </c>
      <c r="V35" s="52">
        <f t="shared" si="10"/>
        <v>44193</v>
      </c>
      <c r="W35" s="50" t="str">
        <f>IFERROR(IFERROR(VLOOKUP(V35,START!$N$34:$P$44,3,FALSE),"")&amp;IFERROR(VLOOKUP(V35,START!$N$24:$P$34,3,FALSE),"")&amp;IFERROR(VLOOKUP(V35,START!$N$1:$P$23,3,FALSE),"")&amp;":"&amp;VLOOKUP(V35,START!$N$1:$P$44,2,FALSE),"")</f>
        <v/>
      </c>
      <c r="X35" s="57">
        <f t="shared" si="11"/>
        <v>53</v>
      </c>
    </row>
    <row r="36" spans="1:24" x14ac:dyDescent="0.2">
      <c r="A36" s="51" t="str">
        <f>VLOOKUP(WEEKDAY(B36,11),START!$L$11:$M$17,2,FALSE)</f>
        <v>On</v>
      </c>
      <c r="B36" s="52">
        <f t="shared" si="0"/>
        <v>44041</v>
      </c>
      <c r="C36" s="49" t="str">
        <f>IFERROR(IFERROR(VLOOKUP(B36,START!$N$34:$P$44,3,FALSE),"")&amp;IFERROR(VLOOKUP(B36,START!$N$24:$P$34,3,FALSE),"")&amp;IFERROR(VLOOKUP(B36,START!$N$1:$P$23,3,FALSE),"")&amp;":"&amp;VLOOKUP(B36,START!$N$1:$P$44,2,FALSE),"")</f>
        <v/>
      </c>
      <c r="D36" s="43" t="str">
        <f t="shared" si="1"/>
        <v/>
      </c>
      <c r="E36" s="51" t="str">
        <f>VLOOKUP(WEEKDAY(F36,11),START!$L$11:$M$17,2,FALSE)</f>
        <v>Lø</v>
      </c>
      <c r="F36" s="52">
        <f t="shared" si="2"/>
        <v>44072</v>
      </c>
      <c r="G36" s="50" t="str">
        <f>IFERROR(IFERROR(VLOOKUP(F36,START!$N$34:$P$44,3,FALSE),"")&amp;IFERROR(VLOOKUP(F36,START!$N$24:$P$34,3,FALSE),"")&amp;IFERROR(VLOOKUP(F36,START!$N$1:$P$23,3,FALSE),"")&amp;":"&amp;VLOOKUP(F36,START!$N$1:$P$44,2,FALSE),"")</f>
        <v/>
      </c>
      <c r="H36" s="57" t="str">
        <f t="shared" ref="H36:H38" si="12">IF(E36="Ma",WEEKNUM(F36,11),"")</f>
        <v/>
      </c>
      <c r="I36" s="44" t="str">
        <f>VLOOKUP(WEEKDAY(J36,11),START!$L$11:$M$17,2,FALSE)</f>
        <v>Ti</v>
      </c>
      <c r="J36" s="52">
        <f t="shared" si="4"/>
        <v>44103</v>
      </c>
      <c r="K36" s="50" t="str">
        <f>IFERROR(IFERROR(VLOOKUP(J36,START!$N$34:$P$44,3,FALSE),"")&amp;IFERROR(VLOOKUP(J36,START!$N$24:$P$34,3,FALSE),"")&amp;IFERROR(VLOOKUP(J36,START!$N$1:$P$23,3,FALSE),"")&amp;":"&amp;VLOOKUP(J36,START!$N$1:$P$44,2,FALSE),"")</f>
        <v/>
      </c>
      <c r="L36" s="43" t="str">
        <f t="shared" si="5"/>
        <v/>
      </c>
      <c r="M36" s="51" t="str">
        <f>VLOOKUP(WEEKDAY(N36,11),START!$L$11:$M$17,2,FALSE)</f>
        <v>To</v>
      </c>
      <c r="N36" s="52">
        <f t="shared" si="6"/>
        <v>44133</v>
      </c>
      <c r="O36" s="50" t="str">
        <f>IFERROR(IFERROR(VLOOKUP(N36,START!$N$34:$P$44,3,FALSE),"")&amp;IFERROR(VLOOKUP(N36,START!$N$24:$P$34,3,FALSE),"")&amp;IFERROR(VLOOKUP(N36,START!$N$1:$P$23,3,FALSE),"")&amp;":"&amp;VLOOKUP(N36,START!$N$1:$P$44,2,FALSE),"")</f>
        <v/>
      </c>
      <c r="P36" s="57" t="str">
        <f t="shared" si="7"/>
        <v/>
      </c>
      <c r="Q36" s="51" t="str">
        <f>VLOOKUP(WEEKDAY(R36,11),START!$L$11:$M$17,2,FALSE)</f>
        <v>Sø</v>
      </c>
      <c r="R36" s="52">
        <f t="shared" si="8"/>
        <v>44164</v>
      </c>
      <c r="S36" s="50" t="str">
        <f>IFERROR(IFERROR(VLOOKUP(R36,START!$N$34:$P$44,3,FALSE),"")&amp;IFERROR(VLOOKUP(R36,START!$N$24:$P$34,3,FALSE),"")&amp;IFERROR(VLOOKUP(R36,START!$N$1:$P$23,3,FALSE),"")&amp;":"&amp;VLOOKUP(R36,START!$N$1:$P$44,2,FALSE),"")</f>
        <v/>
      </c>
      <c r="T36" s="43" t="str">
        <f t="shared" si="9"/>
        <v/>
      </c>
      <c r="U36" s="51" t="str">
        <f>VLOOKUP(WEEKDAY(V36,11),START!$L$11:$M$17,2,FALSE)</f>
        <v>Ti</v>
      </c>
      <c r="V36" s="52">
        <f t="shared" si="10"/>
        <v>44194</v>
      </c>
      <c r="W36" s="50" t="str">
        <f>IFERROR(IFERROR(VLOOKUP(V36,START!$N$34:$P$44,3,FALSE),"")&amp;IFERROR(VLOOKUP(V36,START!$N$24:$P$34,3,FALSE),"")&amp;IFERROR(VLOOKUP(V36,START!$N$1:$P$23,3,FALSE),"")&amp;":"&amp;VLOOKUP(V36,START!$N$1:$P$44,2,FALSE),"")</f>
        <v/>
      </c>
      <c r="X36" s="57" t="str">
        <f t="shared" si="11"/>
        <v/>
      </c>
    </row>
    <row r="37" spans="1:24" x14ac:dyDescent="0.2">
      <c r="A37" s="51" t="str">
        <f>VLOOKUP(WEEKDAY(B37,11),START!$L$11:$M$17,2,FALSE)</f>
        <v>To</v>
      </c>
      <c r="B37" s="52">
        <f t="shared" si="0"/>
        <v>44042</v>
      </c>
      <c r="C37" s="49" t="str">
        <f>IFERROR(IFERROR(VLOOKUP(B37,START!$N$34:$P$44,3,FALSE),"")&amp;IFERROR(VLOOKUP(B37,START!$N$24:$P$34,3,FALSE),"")&amp;IFERROR(VLOOKUP(B37,START!$N$1:$P$23,3,FALSE),"")&amp;":"&amp;VLOOKUP(B37,START!$N$1:$P$44,2,FALSE),"")</f>
        <v/>
      </c>
      <c r="D37" s="43" t="str">
        <f t="shared" si="1"/>
        <v/>
      </c>
      <c r="E37" s="51" t="str">
        <f>VLOOKUP(WEEKDAY(F37,11),START!$L$11:$M$17,2,FALSE)</f>
        <v>Sø</v>
      </c>
      <c r="F37" s="52">
        <f t="shared" si="2"/>
        <v>44073</v>
      </c>
      <c r="G37" s="50" t="str">
        <f>IFERROR(IFERROR(VLOOKUP(F37,START!$N$34:$P$44,3,FALSE),"")&amp;IFERROR(VLOOKUP(F37,START!$N$24:$P$34,3,FALSE),"")&amp;IFERROR(VLOOKUP(F37,START!$N$1:$P$23,3,FALSE),"")&amp;":"&amp;VLOOKUP(F37,START!$N$1:$P$44,2,FALSE),"")</f>
        <v/>
      </c>
      <c r="H37" s="57" t="str">
        <f t="shared" si="12"/>
        <v/>
      </c>
      <c r="I37" s="44" t="str">
        <f>VLOOKUP(WEEKDAY(J37,11),START!$L$11:$M$17,2,FALSE)</f>
        <v>On</v>
      </c>
      <c r="J37" s="52">
        <f t="shared" si="4"/>
        <v>44104</v>
      </c>
      <c r="K37" s="50" t="str">
        <f>IFERROR(IFERROR(VLOOKUP(J37,START!$N$34:$P$44,3,FALSE),"")&amp;IFERROR(VLOOKUP(J37,START!$N$24:$P$34,3,FALSE),"")&amp;IFERROR(VLOOKUP(J37,START!$N$1:$P$23,3,FALSE),"")&amp;":"&amp;VLOOKUP(J37,START!$N$1:$P$44,2,FALSE),"")</f>
        <v/>
      </c>
      <c r="L37" s="43" t="str">
        <f t="shared" si="5"/>
        <v/>
      </c>
      <c r="M37" s="51" t="str">
        <f>VLOOKUP(WEEKDAY(N37,11),START!$L$11:$M$17,2,FALSE)</f>
        <v>Fr</v>
      </c>
      <c r="N37" s="52">
        <f t="shared" si="6"/>
        <v>44134</v>
      </c>
      <c r="O37" s="50" t="str">
        <f>IFERROR(IFERROR(VLOOKUP(N37,START!$N$34:$P$44,3,FALSE),"")&amp;IFERROR(VLOOKUP(N37,START!$N$24:$P$34,3,FALSE),"")&amp;IFERROR(VLOOKUP(N37,START!$N$1:$P$23,3,FALSE),"")&amp;":"&amp;VLOOKUP(N37,START!$N$1:$P$44,2,FALSE),"")</f>
        <v/>
      </c>
      <c r="P37" s="57" t="str">
        <f t="shared" si="7"/>
        <v/>
      </c>
      <c r="Q37" s="51" t="str">
        <f>VLOOKUP(WEEKDAY(R37,11),START!$L$11:$M$17,2,FALSE)</f>
        <v>Ma</v>
      </c>
      <c r="R37" s="52">
        <f t="shared" si="8"/>
        <v>44165</v>
      </c>
      <c r="S37" s="50" t="str">
        <f>IFERROR(IFERROR(VLOOKUP(R37,START!$N$34:$P$44,3,FALSE),"")&amp;IFERROR(VLOOKUP(R37,START!$N$24:$P$34,3,FALSE),"")&amp;IFERROR(VLOOKUP(R37,START!$N$1:$P$23,3,FALSE),"")&amp;":"&amp;VLOOKUP(R37,START!$N$1:$P$44,2,FALSE),"")</f>
        <v/>
      </c>
      <c r="T37" s="43">
        <f t="shared" si="9"/>
        <v>49</v>
      </c>
      <c r="U37" s="51" t="str">
        <f>VLOOKUP(WEEKDAY(V37,11),START!$L$11:$M$17,2,FALSE)</f>
        <v>On</v>
      </c>
      <c r="V37" s="52">
        <f t="shared" si="10"/>
        <v>44195</v>
      </c>
      <c r="W37" s="50" t="str">
        <f>IFERROR(IFERROR(VLOOKUP(V37,START!$N$34:$P$44,3,FALSE),"")&amp;IFERROR(VLOOKUP(V37,START!$N$24:$P$34,3,FALSE),"")&amp;IFERROR(VLOOKUP(V37,START!$N$1:$P$23,3,FALSE),"")&amp;":"&amp;VLOOKUP(V37,START!$N$1:$P$44,2,FALSE),"")</f>
        <v/>
      </c>
      <c r="X37" s="57" t="str">
        <f t="shared" si="11"/>
        <v/>
      </c>
    </row>
    <row r="38" spans="1:24" x14ac:dyDescent="0.2">
      <c r="A38" s="51" t="str">
        <f>VLOOKUP(WEEKDAY(B38,11),START!$L$11:$M$17,2,FALSE)</f>
        <v>Fr</v>
      </c>
      <c r="B38" s="52">
        <f t="shared" si="0"/>
        <v>44043</v>
      </c>
      <c r="C38" s="49" t="str">
        <f>IFERROR(IFERROR(VLOOKUP(B38,START!$N$34:$P$44,3,FALSE),"")&amp;IFERROR(VLOOKUP(B38,START!$N$24:$P$34,3,FALSE),"")&amp;IFERROR(VLOOKUP(B38,START!$N$1:$P$23,3,FALSE),"")&amp;":"&amp;VLOOKUP(B38,START!$N$1:$P$44,2,FALSE),"")</f>
        <v/>
      </c>
      <c r="D38" s="43" t="str">
        <f t="shared" si="1"/>
        <v/>
      </c>
      <c r="E38" s="51" t="str">
        <f>VLOOKUP(WEEKDAY(F38,11),START!$L$11:$M$17,2,FALSE)</f>
        <v>Ma</v>
      </c>
      <c r="F38" s="52">
        <f t="shared" si="2"/>
        <v>44074</v>
      </c>
      <c r="G38" s="50" t="str">
        <f>IFERROR(IFERROR(VLOOKUP(F38,START!$N$34:$P$44,3,FALSE),"")&amp;IFERROR(VLOOKUP(F38,START!$N$24:$P$34,3,FALSE),"")&amp;IFERROR(VLOOKUP(F38,START!$N$1:$P$23,3,FALSE),"")&amp;":"&amp;VLOOKUP(F38,START!$N$1:$P$44,2,FALSE),"")</f>
        <v/>
      </c>
      <c r="H38" s="57">
        <f t="shared" si="12"/>
        <v>36</v>
      </c>
      <c r="I38" s="233"/>
      <c r="J38" s="234"/>
      <c r="K38" s="234"/>
      <c r="L38" s="235"/>
      <c r="M38" s="51" t="str">
        <f>VLOOKUP(WEEKDAY(N38,11),START!$L$11:$M$17,2,FALSE)</f>
        <v>Lø</v>
      </c>
      <c r="N38" s="52">
        <f t="shared" si="6"/>
        <v>44135</v>
      </c>
      <c r="O38" s="50" t="str">
        <f>IFERROR(IFERROR(VLOOKUP(N38,START!$N$34:$P$44,3,FALSE),"")&amp;IFERROR(VLOOKUP(N38,START!$N$24:$P$34,3,FALSE),"")&amp;IFERROR(VLOOKUP(N38,START!$N$1:$P$23,3,FALSE),"")&amp;":"&amp;VLOOKUP(N38,START!$N$1:$P$44,2,FALSE),"")</f>
        <v>A:Halloween</v>
      </c>
      <c r="P38" s="57" t="str">
        <f t="shared" ref="P38" si="13">IF(M38="Ma",WEEKNUM(N38,11),"")</f>
        <v/>
      </c>
      <c r="Q38" s="233"/>
      <c r="R38" s="234"/>
      <c r="S38" s="234"/>
      <c r="T38" s="235"/>
      <c r="U38" s="51" t="str">
        <f>VLOOKUP(WEEKDAY(V38,11),START!$L$11:$M$17,2,FALSE)</f>
        <v>To</v>
      </c>
      <c r="V38" s="52">
        <f t="shared" si="10"/>
        <v>44196</v>
      </c>
      <c r="W38" s="50" t="str">
        <f>IFERROR(IFERROR(VLOOKUP(V38,START!$N$34:$P$44,3,FALSE),"")&amp;IFERROR(VLOOKUP(V38,START!$N$24:$P$34,3,FALSE),"")&amp;IFERROR(VLOOKUP(V38,START!$N$1:$P$23,3,FALSE),"")&amp;":"&amp;VLOOKUP(V38,START!$N$1:$P$44,2,FALSE),"")</f>
        <v/>
      </c>
      <c r="X38" s="57" t="str">
        <f t="shared" ref="X38" si="14">IF(U38="Ma",WEEKNUM(V38,11),"")</f>
        <v/>
      </c>
    </row>
    <row r="39" spans="1:24" s="45" customFormat="1" x14ac:dyDescent="0.2">
      <c r="A39" s="191" t="str">
        <f>TEXT(MAX(B8:B38)-COUNTIF(A8:A38,"Lø")-COUNTIF(A8:A38,"Sø"),"d")&amp;" arbejdsdage, eksklusiv "&amp;TEXT(COUNTIF(A8:A38,"Lø"),"#")&amp;" lørdage"</f>
        <v>23 arbejdsdage, eksklusiv 4 lørdage</v>
      </c>
      <c r="B39" s="192"/>
      <c r="C39" s="192"/>
      <c r="D39" s="193"/>
      <c r="E39" s="191" t="str">
        <f>TEXT(MAX(F8:F38)-COUNTIF(E8:E38,"Lø")-COUNTIF(E8:E38,"Sø"),"d")&amp;" arbejdsdage, eksklusiv "&amp;TEXT(COUNTIF(E8:E38,"Lø"),"#")&amp;" lørdage"</f>
        <v>21 arbejdsdage, eksklusiv 5 lørdage</v>
      </c>
      <c r="F39" s="192"/>
      <c r="G39" s="192"/>
      <c r="H39" s="193"/>
      <c r="I39" s="191" t="str">
        <f>TEXT(MAX(J8:J38)-COUNTIF(I8:I38,"Lø")-COUNTIF(I8:I38,"Sø"),"d")&amp;" arbejdsdage, eksklusiv "&amp;TEXT(COUNTIF(I8:I38,"Lø"),"#")&amp;" lørdage"</f>
        <v>22 arbejdsdage, eksklusiv 4 lørdage</v>
      </c>
      <c r="J39" s="192"/>
      <c r="K39" s="192"/>
      <c r="L39" s="193"/>
      <c r="M39" s="191" t="str">
        <f>TEXT(MAX(N8:N38)-COUNTIF(M8:M38,"Lø")-COUNTIF(M8:M38,"Sø"),"d")&amp;" arbejdsdage, eksklusiv "&amp;TEXT(COUNTIF(M8:M38,"Lø"),"#")&amp;" lørdage"</f>
        <v>22 arbejdsdage, eksklusiv 5 lørdage</v>
      </c>
      <c r="N39" s="192"/>
      <c r="O39" s="192"/>
      <c r="P39" s="193"/>
      <c r="Q39" s="191" t="str">
        <f>TEXT(MAX(R8:R38)-COUNTIF(Q8:Q38,"Lø")-COUNTIF(Q8:Q38,"Sø"),"d")&amp;" arbejdsdage, eksklusiv "&amp;TEXT(COUNTIF(Q8:Q38,"Lø"),"#")&amp;" lørdage"</f>
        <v>21 arbejdsdage, eksklusiv 4 lørdage</v>
      </c>
      <c r="R39" s="192"/>
      <c r="S39" s="192"/>
      <c r="T39" s="193"/>
      <c r="U39" s="191" t="str">
        <f>TEXT(MAX(V8:V38)-COUNTIF(U8:U38,"Lø")-COUNTIF(U8:U38,"Sø"),"d")&amp;" arbejdsdage, eksklusiv "&amp;TEXT(COUNTIF(U8:U38,"Lø"),"#")&amp;" lørdage"</f>
        <v>23 arbejdsdage, eksklusiv 4 lørdage</v>
      </c>
      <c r="V39" s="192"/>
      <c r="W39" s="192"/>
      <c r="X39" s="193"/>
    </row>
    <row r="40" spans="1:24" x14ac:dyDescent="0.2">
      <c r="A40" s="229" t="s">
        <v>112</v>
      </c>
      <c r="B40" s="229"/>
      <c r="C40" s="229"/>
      <c r="D40" s="228"/>
      <c r="E40" s="228"/>
      <c r="F40" s="228"/>
      <c r="G40" s="228"/>
      <c r="H40" s="198" t="s">
        <v>111</v>
      </c>
      <c r="I40" s="198"/>
      <c r="J40" s="198"/>
      <c r="K40" s="198"/>
      <c r="L40" s="228"/>
      <c r="M40" s="228"/>
      <c r="N40" s="228"/>
      <c r="O40" s="236"/>
      <c r="P40" s="230" t="s">
        <v>110</v>
      </c>
      <c r="Q40" s="231"/>
      <c r="R40" s="231"/>
      <c r="S40" s="232"/>
      <c r="T40" s="238"/>
      <c r="U40" s="228"/>
      <c r="V40" s="228"/>
      <c r="W40" s="228"/>
      <c r="X40" s="228"/>
    </row>
    <row r="41" spans="1:24" ht="15" customHeight="1" x14ac:dyDescent="0.2">
      <c r="A41" s="212" t="s">
        <v>113</v>
      </c>
      <c r="B41" s="212"/>
      <c r="C41" s="212"/>
      <c r="D41" s="200"/>
      <c r="E41" s="200"/>
      <c r="F41" s="200"/>
      <c r="G41" s="200"/>
      <c r="H41" s="200">
        <f>START!N33</f>
        <v>44190</v>
      </c>
      <c r="I41" s="200"/>
      <c r="J41" s="200"/>
      <c r="K41" s="100" t="str">
        <f>START!O33</f>
        <v>Juledag</v>
      </c>
      <c r="L41" s="200"/>
      <c r="M41" s="200"/>
      <c r="N41" s="200"/>
      <c r="O41" s="237"/>
      <c r="P41" s="226">
        <f>START!N42</f>
        <v>44129</v>
      </c>
      <c r="Q41" s="200"/>
      <c r="R41" s="200"/>
      <c r="S41" s="102" t="str">
        <f>START!O42</f>
        <v>Sommertid slutter</v>
      </c>
      <c r="T41" s="239"/>
      <c r="U41" s="200"/>
      <c r="V41" s="200"/>
      <c r="W41" s="200"/>
      <c r="X41" s="200"/>
    </row>
    <row r="42" spans="1:24" ht="15" customHeight="1" x14ac:dyDescent="0.2">
      <c r="A42" s="212"/>
      <c r="B42" s="212"/>
      <c r="C42" s="212"/>
      <c r="D42" s="200"/>
      <c r="E42" s="200"/>
      <c r="F42" s="200"/>
      <c r="G42" s="200"/>
      <c r="H42" s="200">
        <f>START!N34</f>
        <v>44191</v>
      </c>
      <c r="I42" s="200"/>
      <c r="J42" s="200"/>
      <c r="K42" s="100" t="str">
        <f>START!O34</f>
        <v>2. juledag</v>
      </c>
      <c r="L42" s="200"/>
      <c r="M42" s="200"/>
      <c r="N42" s="200"/>
      <c r="O42" s="237"/>
      <c r="P42" s="226">
        <f>START!N43</f>
        <v>44135</v>
      </c>
      <c r="Q42" s="200"/>
      <c r="R42" s="200"/>
      <c r="S42" s="102" t="str">
        <f>START!O43</f>
        <v>Halloween</v>
      </c>
      <c r="T42" s="239"/>
      <c r="U42" s="200"/>
      <c r="V42" s="200"/>
      <c r="W42" s="200"/>
      <c r="X42" s="200"/>
    </row>
    <row r="43" spans="1:24" x14ac:dyDescent="0.2">
      <c r="A43" s="212"/>
      <c r="B43" s="212"/>
      <c r="C43" s="212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37"/>
      <c r="P43" s="227">
        <f>START!N44</f>
        <v>44145</v>
      </c>
      <c r="Q43" s="194"/>
      <c r="R43" s="194"/>
      <c r="S43" s="104" t="str">
        <f>START!O44</f>
        <v>Mortensaften</v>
      </c>
      <c r="T43" s="239"/>
      <c r="U43" s="200"/>
      <c r="V43" s="200"/>
      <c r="W43" s="200"/>
      <c r="X43" s="200"/>
    </row>
  </sheetData>
  <mergeCells count="31">
    <mergeCell ref="I38:L38"/>
    <mergeCell ref="Q38:T38"/>
    <mergeCell ref="P43:R43"/>
    <mergeCell ref="H42:J42"/>
    <mergeCell ref="P42:R42"/>
    <mergeCell ref="H40:K40"/>
    <mergeCell ref="L40:O43"/>
    <mergeCell ref="H43:K43"/>
    <mergeCell ref="T40:X43"/>
    <mergeCell ref="U39:X39"/>
    <mergeCell ref="A40:C40"/>
    <mergeCell ref="P40:S40"/>
    <mergeCell ref="A41:C43"/>
    <mergeCell ref="H41:J41"/>
    <mergeCell ref="P41:R41"/>
    <mergeCell ref="D40:G43"/>
    <mergeCell ref="A1:I6"/>
    <mergeCell ref="J1:O6"/>
    <mergeCell ref="P1:X3"/>
    <mergeCell ref="P4:X6"/>
    <mergeCell ref="A7:D7"/>
    <mergeCell ref="E7:H7"/>
    <mergeCell ref="I7:L7"/>
    <mergeCell ref="M7:P7"/>
    <mergeCell ref="Q7:T7"/>
    <mergeCell ref="U7:X7"/>
    <mergeCell ref="A39:D39"/>
    <mergeCell ref="E39:H39"/>
    <mergeCell ref="I39:L39"/>
    <mergeCell ref="M39:P39"/>
    <mergeCell ref="Q39:T39"/>
  </mergeCells>
  <conditionalFormatting sqref="A8:D38">
    <cfRule type="expression" dxfId="99" priority="12">
      <formula>$A8="Sø"</formula>
    </cfRule>
  </conditionalFormatting>
  <conditionalFormatting sqref="A8:B38">
    <cfRule type="expression" dxfId="98" priority="11">
      <formula>$A8="Lø"</formula>
    </cfRule>
  </conditionalFormatting>
  <conditionalFormatting sqref="E8:H38">
    <cfRule type="expression" dxfId="97" priority="10">
      <formula>$E8="Sø"</formula>
    </cfRule>
  </conditionalFormatting>
  <conditionalFormatting sqref="E8:F38">
    <cfRule type="expression" dxfId="96" priority="9">
      <formula>$E8="Lø"</formula>
    </cfRule>
  </conditionalFormatting>
  <conditionalFormatting sqref="E36:H38">
    <cfRule type="expression" dxfId="95" priority="13">
      <formula>$F36="x"</formula>
    </cfRule>
  </conditionalFormatting>
  <conditionalFormatting sqref="I8:L37 I38">
    <cfRule type="expression" dxfId="94" priority="8">
      <formula>$I8="Sø"</formula>
    </cfRule>
  </conditionalFormatting>
  <conditionalFormatting sqref="I8:J37 I38">
    <cfRule type="expression" dxfId="93" priority="7">
      <formula>$I8="Lø"</formula>
    </cfRule>
  </conditionalFormatting>
  <conditionalFormatting sqref="M8:P38">
    <cfRule type="expression" dxfId="92" priority="6">
      <formula>$M8="Sø"</formula>
    </cfRule>
  </conditionalFormatting>
  <conditionalFormatting sqref="M8:N38">
    <cfRule type="expression" dxfId="91" priority="5">
      <formula>$M8="Lø"</formula>
    </cfRule>
  </conditionalFormatting>
  <conditionalFormatting sqref="Q8:T37 Q38">
    <cfRule type="expression" dxfId="90" priority="4">
      <formula>$Q8="Sø"</formula>
    </cfRule>
  </conditionalFormatting>
  <conditionalFormatting sqref="Q8:R37 Q38">
    <cfRule type="expression" dxfId="89" priority="3">
      <formula>$Q8="Lø"</formula>
    </cfRule>
  </conditionalFormatting>
  <conditionalFormatting sqref="U8:X38">
    <cfRule type="expression" dxfId="88" priority="2">
      <formula>$U8="Sø"</formula>
    </cfRule>
  </conditionalFormatting>
  <conditionalFormatting sqref="U8:V38">
    <cfRule type="expression" dxfId="87" priority="1">
      <formula>$U8="Lø"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13154BA-DD29-468F-B195-4FAAC3FCC26C}">
            <xm:f>VLOOKUP(B8,START!$N$1:$P$23,3,FALSE)="M"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ABE76968-C322-49CA-B39D-82C8A8AB14F3}">
            <xm:f>VLOOKUP(B8,START!$N$24:$P$34,3,FALSE)="H"</xm:f>
            <x14:dxf>
              <font>
                <color rgb="FFFF0000"/>
              </font>
            </x14:dxf>
          </x14:cfRule>
          <x14:cfRule type="expression" priority="16" id="{08A94732-F5AE-4317-A935-D11F4FA80D0C}">
            <xm:f>VLOOKUP(B8,START!$N$35:$P$44,3,FALSE)="A"</xm:f>
            <x14:dxf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B8:V37 B38:I38 M38:Q38 U38:V38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JANUAR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>"UGE "&amp;WEEKNUM(B5,21)</f>
        <v>UGE 1</v>
      </c>
      <c r="B5" s="110">
        <f>START!L20</f>
        <v>43829</v>
      </c>
      <c r="C5" s="110">
        <f>B5+1</f>
        <v>43830</v>
      </c>
      <c r="D5" s="110">
        <f t="shared" ref="D5:H5" si="0">C5+1</f>
        <v>43831</v>
      </c>
      <c r="E5" s="110">
        <f t="shared" si="0"/>
        <v>43832</v>
      </c>
      <c r="F5" s="110">
        <f t="shared" si="0"/>
        <v>43833</v>
      </c>
      <c r="G5" s="110">
        <f t="shared" si="0"/>
        <v>43834</v>
      </c>
      <c r="H5" s="110">
        <f t="shared" si="0"/>
        <v>43835</v>
      </c>
    </row>
    <row r="6" spans="1:8" s="107" customFormat="1" ht="15" customHeight="1" x14ac:dyDescent="0.2">
      <c r="A6" s="261"/>
      <c r="B6" s="111" t="str">
        <f>IFERROR("M: "&amp;VLOOKUP(B5,START!$N$1:$O$23,2,FALSE),"")</f>
        <v/>
      </c>
      <c r="C6" s="111" t="str">
        <f>IFERROR("M: "&amp;VLOOKUP(C5,START!$N$1:$O$23,2,FALSE),"")</f>
        <v/>
      </c>
      <c r="D6" s="111" t="str">
        <f>IFERROR("M: "&amp;VLOOKUP(D5,START!$N$1:$O$23,2,FALSE),"")</f>
        <v>M: Test A (2 år)</v>
      </c>
      <c r="E6" s="111" t="str">
        <f>IFERROR("M: "&amp;VLOOKUP(E5,START!$N$1:$O$23,2,FALSE),"")</f>
        <v/>
      </c>
      <c r="F6" s="111" t="str">
        <f>IFERROR("M: "&amp;VLOOKUP(F5,START!$N$1:$O$23,2,FALSE),"")</f>
        <v/>
      </c>
      <c r="G6" s="111" t="str">
        <f>IFERROR("M: "&amp;VLOOKUP(G5,START!$N$1:$O$23,2,FALSE),"")</f>
        <v/>
      </c>
      <c r="H6" s="111" t="str">
        <f>IFERROR("M: "&amp;VLOOKUP(H5,START!$N$1:$O$23,2,FALSE),"")</f>
        <v/>
      </c>
    </row>
    <row r="7" spans="1:8" s="107" customFormat="1" ht="15" customHeight="1" x14ac:dyDescent="0.2">
      <c r="A7" s="261"/>
      <c r="B7" s="111" t="str">
        <f>IFERROR("H: "&amp;VLOOKUP(B5,START!$N$24:$O$34,2,FALSE),"")</f>
        <v/>
      </c>
      <c r="C7" s="111" t="str">
        <f>IFERROR("H: "&amp;VLOOKUP(C5,START!$N$24:$O$34,2,FALSE),"")</f>
        <v/>
      </c>
      <c r="D7" s="111" t="str">
        <f>IFERROR("H: "&amp;VLOOKUP(D5,START!$N$24:$O$34,2,FALSE),"")</f>
        <v>H: Nytårsdag</v>
      </c>
      <c r="E7" s="111" t="str">
        <f>IFERROR("H: "&amp;VLOOKUP(E5,START!$N$24:$O$34,2,FALSE),"")</f>
        <v/>
      </c>
      <c r="F7" s="111" t="str">
        <f>IFERROR("H: "&amp;VLOOKUP(F5,START!$N$24:$O$34,2,FALSE),"")</f>
        <v/>
      </c>
      <c r="G7" s="111" t="str">
        <f>IFERROR("H: "&amp;VLOOKUP(G5,START!$N$24:$O$34,2,FALSE),"")</f>
        <v/>
      </c>
      <c r="H7" s="111" t="str">
        <f>IFERROR("H: "&amp;VLOOKUP(H5,START!$N$24:$O$34,2,FALSE),"")</f>
        <v/>
      </c>
    </row>
    <row r="8" spans="1:8" s="107" customFormat="1" ht="15" customHeight="1" x14ac:dyDescent="0.2">
      <c r="A8" s="261"/>
      <c r="B8" s="113" t="str">
        <f>IFERROR("A: "&amp;VLOOKUP(B5,START!$N$35:$O$44,2,FALSE),"")</f>
        <v/>
      </c>
      <c r="C8" s="113" t="str">
        <f>IFERROR("A: "&amp;VLOOKUP(C5,START!$N$35:$O$44,2,FALSE),"")</f>
        <v/>
      </c>
      <c r="D8" s="113" t="str">
        <f>IFERROR("A: "&amp;VLOOKUP(D5,START!$N$35:$O$44,2,FALSE),"")</f>
        <v/>
      </c>
      <c r="E8" s="113" t="str">
        <f>IFERROR("A: "&amp;VLOOKUP(E5,START!$N$35:$O$44,2,FALSE),"")</f>
        <v/>
      </c>
      <c r="F8" s="113" t="str">
        <f>IFERROR("A: "&amp;VLOOKUP(F5,START!$N$35:$O$44,2,FALSE),"")</f>
        <v/>
      </c>
      <c r="G8" s="113" t="str">
        <f>IFERROR("A: "&amp;VLOOKUP(G5,START!$N$35:$O$44,2,FALSE),"")</f>
        <v/>
      </c>
      <c r="H8" s="113" t="str">
        <f>IFERROR("A: "&amp;VLOOKUP(H5,START!$N$35:$O$44,2,FALSE),"")</f>
        <v/>
      </c>
    </row>
    <row r="9" spans="1:8" ht="15" customHeight="1" x14ac:dyDescent="0.2">
      <c r="A9" s="262" t="str">
        <f>"UGE "&amp;WEEKNUM(B9,21)</f>
        <v>UGE 2</v>
      </c>
      <c r="B9" s="112">
        <f>H5+1</f>
        <v>43836</v>
      </c>
      <c r="C9" s="112">
        <f>B9+1</f>
        <v>43837</v>
      </c>
      <c r="D9" s="112">
        <f t="shared" ref="D9:H21" si="1">C9+1</f>
        <v>43838</v>
      </c>
      <c r="E9" s="112">
        <f t="shared" si="1"/>
        <v>43839</v>
      </c>
      <c r="F9" s="112">
        <f t="shared" si="1"/>
        <v>43840</v>
      </c>
      <c r="G9" s="112">
        <f t="shared" si="1"/>
        <v>43841</v>
      </c>
      <c r="H9" s="112">
        <f t="shared" si="1"/>
        <v>43842</v>
      </c>
    </row>
    <row r="10" spans="1:8" s="107" customFormat="1" ht="15" customHeight="1" x14ac:dyDescent="0.2">
      <c r="A10" s="263"/>
      <c r="B10" s="112" t="str">
        <f>IFERROR("M: "&amp;VLOOKUP(B9,START!$N$1:$O$23,2,FALSE),"")</f>
        <v/>
      </c>
      <c r="C10" s="112" t="str">
        <f>IFERROR("M: "&amp;VLOOKUP(C9,START!$N$1:$O$23,2,FALSE),"")</f>
        <v/>
      </c>
      <c r="D10" s="112" t="str">
        <f>IFERROR("M: "&amp;VLOOKUP(D9,START!$N$1:$O$23,2,FALSE),"")</f>
        <v/>
      </c>
      <c r="E10" s="112" t="str">
        <f>IFERROR("M: "&amp;VLOOKUP(E9,START!$N$1:$O$23,2,FALSE),"")</f>
        <v/>
      </c>
      <c r="F10" s="112" t="str">
        <f>IFERROR("M: "&amp;VLOOKUP(F9,START!$N$1:$O$23,2,FALSE),"")</f>
        <v/>
      </c>
      <c r="G10" s="112" t="str">
        <f>IFERROR("M: "&amp;VLOOKUP(G9,START!$N$1:$O$23,2,FALSE),"")</f>
        <v/>
      </c>
      <c r="H10" s="112" t="str">
        <f>IFERROR("M: "&amp;VLOOKUP(H9,START!$N$1:$O$23,2,FALSE),"")</f>
        <v/>
      </c>
    </row>
    <row r="11" spans="1:8" s="107" customFormat="1" ht="15" customHeight="1" x14ac:dyDescent="0.2">
      <c r="A11" s="263"/>
      <c r="B11" s="112" t="str">
        <f>IFERROR("H: "&amp;VLOOKUP(B9,START!$N$24:$O$34,2,FALSE),"")</f>
        <v/>
      </c>
      <c r="C11" s="112" t="str">
        <f>IFERROR("H: "&amp;VLOOKUP(C9,START!$N$24:$O$34,2,FALSE),"")</f>
        <v/>
      </c>
      <c r="D11" s="112" t="str">
        <f>IFERROR("H: "&amp;VLOOKUP(D9,START!$N$24:$O$34,2,FALSE),"")</f>
        <v/>
      </c>
      <c r="E11" s="112" t="str">
        <f>IFERROR("H: "&amp;VLOOKUP(E9,START!$N$24:$O$34,2,FALSE),"")</f>
        <v/>
      </c>
      <c r="F11" s="112" t="str">
        <f>IFERROR("H: "&amp;VLOOKUP(F9,START!$N$24:$O$34,2,FALSE),"")</f>
        <v/>
      </c>
      <c r="G11" s="112" t="str">
        <f>IFERROR("H: "&amp;VLOOKUP(G9,START!$N$24:$O$34,2,FALSE),"")</f>
        <v/>
      </c>
      <c r="H11" s="112" t="str">
        <f>IFERROR("H: "&amp;VLOOKUP(H9,START!$N$24:$O$34,2,FALSE),"")</f>
        <v/>
      </c>
    </row>
    <row r="12" spans="1:8" s="107" customFormat="1" ht="15" customHeight="1" x14ac:dyDescent="0.2">
      <c r="A12" s="264"/>
      <c r="B12" s="112" t="str">
        <f>IFERROR("A: "&amp;VLOOKUP(B9,START!$N$35:$O$44,2,FALSE),"")</f>
        <v/>
      </c>
      <c r="C12" s="112" t="str">
        <f>IFERROR("A: "&amp;VLOOKUP(C9,START!$N$35:$O$44,2,FALSE),"")</f>
        <v/>
      </c>
      <c r="D12" s="112" t="str">
        <f>IFERROR("A: "&amp;VLOOKUP(D9,START!$N$35:$O$44,2,FALSE),"")</f>
        <v/>
      </c>
      <c r="E12" s="112" t="str">
        <f>IFERROR("A: "&amp;VLOOKUP(E9,START!$N$35:$O$44,2,FALSE),"")</f>
        <v/>
      </c>
      <c r="F12" s="112" t="str">
        <f>IFERROR("A: "&amp;VLOOKUP(F9,START!$N$35:$O$44,2,FALSE),"")</f>
        <v/>
      </c>
      <c r="G12" s="112" t="str">
        <f>IFERROR("A: "&amp;VLOOKUP(G9,START!$N$35:$O$44,2,FALSE),"")</f>
        <v/>
      </c>
      <c r="H12" s="112" t="str">
        <f>IFERROR("A: "&amp;VLOOKUP(H9,START!$N$35:$O$44,2,FALSE),"")</f>
        <v/>
      </c>
    </row>
    <row r="13" spans="1:8" ht="15" customHeight="1" x14ac:dyDescent="0.2">
      <c r="A13" s="261" t="str">
        <f>"UGE "&amp;WEEKNUM(B13,21)</f>
        <v>UGE 3</v>
      </c>
      <c r="B13" s="110">
        <f>H9+1</f>
        <v>43843</v>
      </c>
      <c r="C13" s="110">
        <f>B13+1</f>
        <v>43844</v>
      </c>
      <c r="D13" s="110">
        <f t="shared" si="1"/>
        <v>43845</v>
      </c>
      <c r="E13" s="110">
        <f t="shared" si="1"/>
        <v>43846</v>
      </c>
      <c r="F13" s="110">
        <f t="shared" si="1"/>
        <v>43847</v>
      </c>
      <c r="G13" s="110">
        <f t="shared" si="1"/>
        <v>43848</v>
      </c>
      <c r="H13" s="110">
        <f t="shared" si="1"/>
        <v>43849</v>
      </c>
    </row>
    <row r="14" spans="1:8" s="107" customFormat="1" ht="15" customHeight="1" x14ac:dyDescent="0.2">
      <c r="A14" s="261"/>
      <c r="B14" s="111" t="str">
        <f>IFERROR("M: "&amp;VLOOKUP(B13,START!$N$1:$O$23,2,FALSE),"")</f>
        <v/>
      </c>
      <c r="C14" s="111" t="str">
        <f>IFERROR("M: "&amp;VLOOKUP(C13,START!$N$1:$O$23,2,FALSE),"")</f>
        <v/>
      </c>
      <c r="D14" s="111" t="str">
        <f>IFERROR("M: "&amp;VLOOKUP(D13,START!$N$1:$O$23,2,FALSE),"")</f>
        <v>M: Test B (33 år)</v>
      </c>
      <c r="E14" s="111" t="str">
        <f>IFERROR("M: "&amp;VLOOKUP(E13,START!$N$1:$O$23,2,FALSE),"")</f>
        <v/>
      </c>
      <c r="F14" s="111" t="str">
        <f>IFERROR("M: "&amp;VLOOKUP(F13,START!$N$1:$O$23,2,FALSE),"")</f>
        <v/>
      </c>
      <c r="G14" s="111" t="str">
        <f>IFERROR("M: "&amp;VLOOKUP(G13,START!$N$1:$O$23,2,FALSE),"")</f>
        <v/>
      </c>
      <c r="H14" s="111" t="str">
        <f>IFERROR("M: "&amp;VLOOKUP(H13,START!$N$1:$O$23,2,FALSE),"")</f>
        <v/>
      </c>
    </row>
    <row r="15" spans="1:8" s="107" customFormat="1" ht="15" customHeight="1" x14ac:dyDescent="0.2">
      <c r="A15" s="261"/>
      <c r="B15" s="111" t="str">
        <f>IFERROR("H: "&amp;VLOOKUP(B13,START!$N$24:$O$34,2,FALSE),"")</f>
        <v/>
      </c>
      <c r="C15" s="111" t="str">
        <f>IFERROR("H: "&amp;VLOOKUP(C13,START!$N$24:$O$34,2,FALSE),"")</f>
        <v/>
      </c>
      <c r="D15" s="111" t="str">
        <f>IFERROR("H: "&amp;VLOOKUP(D13,START!$N$24:$O$34,2,FALSE),"")</f>
        <v/>
      </c>
      <c r="E15" s="111" t="str">
        <f>IFERROR("H: "&amp;VLOOKUP(E13,START!$N$24:$O$34,2,FALSE),"")</f>
        <v/>
      </c>
      <c r="F15" s="111" t="str">
        <f>IFERROR("H: "&amp;VLOOKUP(F13,START!$N$24:$O$34,2,FALSE),"")</f>
        <v/>
      </c>
      <c r="G15" s="111" t="str">
        <f>IFERROR("H: "&amp;VLOOKUP(G13,START!$N$24:$O$34,2,FALSE),"")</f>
        <v/>
      </c>
      <c r="H15" s="111" t="str">
        <f>IFERROR("H: "&amp;VLOOKUP(H13,START!$N$24:$O$34,2,FALSE),"")</f>
        <v/>
      </c>
    </row>
    <row r="16" spans="1:8" s="107" customFormat="1" ht="15" customHeight="1" x14ac:dyDescent="0.2">
      <c r="A16" s="261"/>
      <c r="B16" s="113" t="str">
        <f>IFERROR("A: "&amp;VLOOKUP(B13,START!$N$35:$O$44,2,FALSE),"")</f>
        <v/>
      </c>
      <c r="C16" s="113" t="str">
        <f>IFERROR("A: "&amp;VLOOKUP(C13,START!$N$35:$O$44,2,FALSE),"")</f>
        <v/>
      </c>
      <c r="D16" s="113" t="str">
        <f>IFERROR("A: "&amp;VLOOKUP(D13,START!$N$35:$O$44,2,FALSE),"")</f>
        <v/>
      </c>
      <c r="E16" s="113" t="str">
        <f>IFERROR("A: "&amp;VLOOKUP(E13,START!$N$35:$O$44,2,FALSE),"")</f>
        <v/>
      </c>
      <c r="F16" s="113" t="str">
        <f>IFERROR("A: "&amp;VLOOKUP(F13,START!$N$35:$O$44,2,FALSE),"")</f>
        <v/>
      </c>
      <c r="G16" s="113" t="str">
        <f>IFERROR("A: "&amp;VLOOKUP(G13,START!$N$35:$O$44,2,FALSE),"")</f>
        <v/>
      </c>
      <c r="H16" s="113" t="str">
        <f>IFERROR("A: "&amp;VLOOKUP(H13,START!$N$35:$O$44,2,FALSE),"")</f>
        <v/>
      </c>
    </row>
    <row r="17" spans="1:8" ht="15" customHeight="1" x14ac:dyDescent="0.2">
      <c r="A17" s="262" t="str">
        <f>"UGE "&amp;WEEKNUM(B17,21)</f>
        <v>UGE 4</v>
      </c>
      <c r="B17" s="112">
        <f>H13+1</f>
        <v>43850</v>
      </c>
      <c r="C17" s="112">
        <f>B17+1</f>
        <v>43851</v>
      </c>
      <c r="D17" s="112">
        <f t="shared" si="1"/>
        <v>43852</v>
      </c>
      <c r="E17" s="112">
        <f t="shared" si="1"/>
        <v>43853</v>
      </c>
      <c r="F17" s="112">
        <f t="shared" si="1"/>
        <v>43854</v>
      </c>
      <c r="G17" s="112">
        <f t="shared" si="1"/>
        <v>43855</v>
      </c>
      <c r="H17" s="112">
        <f t="shared" si="1"/>
        <v>43856</v>
      </c>
    </row>
    <row r="18" spans="1:8" s="107" customFormat="1" ht="15" customHeight="1" x14ac:dyDescent="0.2">
      <c r="A18" s="263"/>
      <c r="B18" s="112" t="str">
        <f>IFERROR("M: "&amp;VLOOKUP(B17,START!$N$1:$O$23,2,FALSE),"")</f>
        <v/>
      </c>
      <c r="C18" s="112" t="str">
        <f>IFERROR("M: "&amp;VLOOKUP(C17,START!$N$1:$O$23,2,FALSE),"")</f>
        <v/>
      </c>
      <c r="D18" s="112" t="str">
        <f>IFERROR("M: "&amp;VLOOKUP(D17,START!$N$1:$O$23,2,FALSE),"")</f>
        <v/>
      </c>
      <c r="E18" s="112" t="str">
        <f>IFERROR("M: "&amp;VLOOKUP(E17,START!$N$1:$O$23,2,FALSE),"")</f>
        <v/>
      </c>
      <c r="F18" s="112" t="str">
        <f>IFERROR("M: "&amp;VLOOKUP(F17,START!$N$1:$O$23,2,FALSE),"")</f>
        <v/>
      </c>
      <c r="G18" s="112" t="str">
        <f>IFERROR("M: "&amp;VLOOKUP(G17,START!$N$1:$O$23,2,FALSE),"")</f>
        <v/>
      </c>
      <c r="H18" s="112" t="str">
        <f>IFERROR("M: "&amp;VLOOKUP(H17,START!$N$1:$O$23,2,FALSE),"")</f>
        <v/>
      </c>
    </row>
    <row r="19" spans="1:8" s="107" customFormat="1" ht="15" customHeight="1" x14ac:dyDescent="0.2">
      <c r="A19" s="263"/>
      <c r="B19" s="112" t="str">
        <f>IFERROR("H: "&amp;VLOOKUP(B17,START!$N$24:$O$34,2,FALSE),"")</f>
        <v/>
      </c>
      <c r="C19" s="112" t="str">
        <f>IFERROR("H: "&amp;VLOOKUP(C17,START!$N$24:$O$34,2,FALSE),"")</f>
        <v/>
      </c>
      <c r="D19" s="112" t="str">
        <f>IFERROR("H: "&amp;VLOOKUP(D17,START!$N$24:$O$34,2,FALSE),"")</f>
        <v/>
      </c>
      <c r="E19" s="112" t="str">
        <f>IFERROR("H: "&amp;VLOOKUP(E17,START!$N$24:$O$34,2,FALSE),"")</f>
        <v/>
      </c>
      <c r="F19" s="112" t="str">
        <f>IFERROR("H: "&amp;VLOOKUP(F17,START!$N$24:$O$34,2,FALSE),"")</f>
        <v/>
      </c>
      <c r="G19" s="112" t="str">
        <f>IFERROR("H: "&amp;VLOOKUP(G17,START!$N$24:$O$34,2,FALSE),"")</f>
        <v/>
      </c>
      <c r="H19" s="112" t="str">
        <f>IFERROR("H: "&amp;VLOOKUP(H17,START!$N$24:$O$34,2,FALSE),"")</f>
        <v/>
      </c>
    </row>
    <row r="20" spans="1:8" s="107" customFormat="1" ht="15" customHeight="1" x14ac:dyDescent="0.2">
      <c r="A20" s="264"/>
      <c r="B20" s="112" t="str">
        <f>IFERROR("A: "&amp;VLOOKUP(B17,START!$N$35:$O$44,2,FALSE),"")</f>
        <v/>
      </c>
      <c r="C20" s="112" t="str">
        <f>IFERROR("A: "&amp;VLOOKUP(C17,START!$N$35:$O$44,2,FALSE),"")</f>
        <v/>
      </c>
      <c r="D20" s="112" t="str">
        <f>IFERROR("A: "&amp;VLOOKUP(D17,START!$N$35:$O$44,2,FALSE),"")</f>
        <v/>
      </c>
      <c r="E20" s="112" t="str">
        <f>IFERROR("A: "&amp;VLOOKUP(E17,START!$N$35:$O$44,2,FALSE),"")</f>
        <v/>
      </c>
      <c r="F20" s="112" t="str">
        <f>IFERROR("A: "&amp;VLOOKUP(F17,START!$N$35:$O$44,2,FALSE),"")</f>
        <v/>
      </c>
      <c r="G20" s="112" t="str">
        <f>IFERROR("A: "&amp;VLOOKUP(G17,START!$N$35:$O$44,2,FALSE),"")</f>
        <v/>
      </c>
      <c r="H20" s="112" t="str">
        <f>IFERROR("A: "&amp;VLOOKUP(H17,START!$N$35:$O$44,2,FALSE),"")</f>
        <v/>
      </c>
    </row>
    <row r="21" spans="1:8" ht="15" customHeight="1" x14ac:dyDescent="0.2">
      <c r="A21" s="261" t="str">
        <f>"UGE "&amp;WEEKNUM(B21,21)</f>
        <v>UGE 5</v>
      </c>
      <c r="B21" s="110">
        <f>H17+1</f>
        <v>43857</v>
      </c>
      <c r="C21" s="110">
        <f>B21+1</f>
        <v>43858</v>
      </c>
      <c r="D21" s="110">
        <f t="shared" si="1"/>
        <v>43859</v>
      </c>
      <c r="E21" s="110">
        <f t="shared" si="1"/>
        <v>43860</v>
      </c>
      <c r="F21" s="110">
        <f t="shared" si="1"/>
        <v>43861</v>
      </c>
      <c r="G21" s="110">
        <f t="shared" si="1"/>
        <v>43862</v>
      </c>
      <c r="H21" s="110">
        <f t="shared" si="1"/>
        <v>43863</v>
      </c>
    </row>
    <row r="22" spans="1:8" s="107" customFormat="1" ht="15" customHeight="1" x14ac:dyDescent="0.2">
      <c r="A22" s="261"/>
      <c r="B22" s="111" t="str">
        <f>IFERROR("M: "&amp;VLOOKUP(B21,START!$N$1:$O$23,2,FALSE),"")</f>
        <v/>
      </c>
      <c r="C22" s="111" t="str">
        <f>IFERROR("M: "&amp;VLOOKUP(C21,START!$N$1:$O$23,2,FALSE),"")</f>
        <v/>
      </c>
      <c r="D22" s="111" t="str">
        <f>IFERROR("M: "&amp;VLOOKUP(D21,START!$N$1:$O$23,2,FALSE),"")</f>
        <v/>
      </c>
      <c r="E22" s="111" t="str">
        <f>IFERROR("M: "&amp;VLOOKUP(E21,START!$N$1:$O$23,2,FALSE),"")</f>
        <v/>
      </c>
      <c r="F22" s="111" t="str">
        <f>IFERROR("M: "&amp;VLOOKUP(F21,START!$N$1:$O$23,2,FALSE),"")</f>
        <v/>
      </c>
      <c r="G22" s="111" t="str">
        <f>IFERROR("M: "&amp;VLOOKUP(G21,START!$N$1:$O$23,2,FALSE),"")</f>
        <v/>
      </c>
      <c r="H22" s="111" t="str">
        <f>IFERROR("M: "&amp;VLOOKUP(H21,START!$N$1:$O$23,2,FALSE),"")</f>
        <v/>
      </c>
    </row>
    <row r="23" spans="1:8" s="107" customFormat="1" ht="15" customHeight="1" x14ac:dyDescent="0.2">
      <c r="A23" s="261"/>
      <c r="B23" s="111" t="str">
        <f>IFERROR("H: "&amp;VLOOKUP(B21,START!$N$24:$O$34,2,FALSE),"")</f>
        <v/>
      </c>
      <c r="C23" s="111" t="str">
        <f>IFERROR("H: "&amp;VLOOKUP(C21,START!$N$24:$O$34,2,FALSE),"")</f>
        <v/>
      </c>
      <c r="D23" s="111" t="str">
        <f>IFERROR("H: "&amp;VLOOKUP(D21,START!$N$24:$O$34,2,FALSE),"")</f>
        <v/>
      </c>
      <c r="E23" s="111" t="str">
        <f>IFERROR("H: "&amp;VLOOKUP(E21,START!$N$24:$O$34,2,FALSE),"")</f>
        <v/>
      </c>
      <c r="F23" s="111" t="str">
        <f>IFERROR("H: "&amp;VLOOKUP(F21,START!$N$24:$O$34,2,FALSE),"")</f>
        <v/>
      </c>
      <c r="G23" s="111" t="str">
        <f>IFERROR("H: "&amp;VLOOKUP(G21,START!$N$24:$O$34,2,FALSE),"")</f>
        <v/>
      </c>
      <c r="H23" s="111" t="str">
        <f>IFERROR("H: "&amp;VLOOKUP(H21,START!$N$24:$O$34,2,FALSE),"")</f>
        <v/>
      </c>
    </row>
    <row r="24" spans="1:8" s="107" customFormat="1" ht="15" customHeight="1" x14ac:dyDescent="0.2">
      <c r="A24" s="261"/>
      <c r="B24" s="113" t="str">
        <f>IFERROR("A: "&amp;VLOOKUP(B21,START!$N$35:$O$44,2,FALSE),"")</f>
        <v/>
      </c>
      <c r="C24" s="113" t="str">
        <f>IFERROR("A: "&amp;VLOOKUP(C21,START!$N$35:$O$44,2,FALSE),"")</f>
        <v/>
      </c>
      <c r="D24" s="113" t="str">
        <f>IFERROR("A: "&amp;VLOOKUP(D21,START!$N$35:$O$44,2,FALSE),"")</f>
        <v/>
      </c>
      <c r="E24" s="113" t="str">
        <f>IFERROR("A: "&amp;VLOOKUP(E21,START!$N$35:$O$44,2,FALSE),"")</f>
        <v/>
      </c>
      <c r="F24" s="113" t="str">
        <f>IFERROR("A: "&amp;VLOOKUP(F21,START!$N$35:$O$44,2,FALSE),"")</f>
        <v/>
      </c>
      <c r="G24" s="113" t="str">
        <f>IFERROR("A: "&amp;VLOOKUP(G21,START!$N$35:$O$44,2,FALSE),"")</f>
        <v/>
      </c>
      <c r="H24" s="113" t="str">
        <f>IFERROR("A: "&amp;VLOOKUP(H21,START!$N$35:$O$44,2,FALSE),"")</f>
        <v/>
      </c>
    </row>
    <row r="25" spans="1:8" ht="15" customHeight="1" x14ac:dyDescent="0.2">
      <c r="A25" s="259" t="str">
        <f>"UGE "&amp;WEEKNUM(B25,21)</f>
        <v>UGE 6</v>
      </c>
      <c r="B25" s="112">
        <f>H21+1</f>
        <v>43864</v>
      </c>
      <c r="C25" s="112">
        <f>B25+1</f>
        <v>43865</v>
      </c>
      <c r="D25" s="112">
        <f t="shared" ref="D25:H25" si="2">C25+1</f>
        <v>43866</v>
      </c>
      <c r="E25" s="112">
        <f t="shared" si="2"/>
        <v>43867</v>
      </c>
      <c r="F25" s="112">
        <f t="shared" si="2"/>
        <v>43868</v>
      </c>
      <c r="G25" s="112">
        <f t="shared" si="2"/>
        <v>43869</v>
      </c>
      <c r="H25" s="112">
        <f t="shared" si="2"/>
        <v>43870</v>
      </c>
    </row>
    <row r="26" spans="1:8" s="107" customFormat="1" ht="15" customHeight="1" x14ac:dyDescent="0.2">
      <c r="A26" s="260"/>
      <c r="B26" s="112" t="str">
        <f>IFERROR("M: "&amp;VLOOKUP(B25,START!$N$1:$O$23,2,FALSE),"")</f>
        <v/>
      </c>
      <c r="C26" s="112" t="str">
        <f>IFERROR("M: "&amp;VLOOKUP(C25,START!$N$1:$O$23,2,FALSE),"")</f>
        <v/>
      </c>
      <c r="D26" s="112" t="str">
        <f>IFERROR("M: "&amp;VLOOKUP(D25,START!$N$1:$O$23,2,FALSE),"")</f>
        <v/>
      </c>
      <c r="E26" s="112" t="str">
        <f>IFERROR("M: "&amp;VLOOKUP(E25,START!$N$1:$O$23,2,FALSE),"")</f>
        <v>M: Test C (22 år)</v>
      </c>
      <c r="F26" s="112" t="str">
        <f>IFERROR("M: "&amp;VLOOKUP(F25,START!$N$1:$O$23,2,FALSE),"")</f>
        <v/>
      </c>
      <c r="G26" s="112" t="str">
        <f>IFERROR("M: "&amp;VLOOKUP(G25,START!$N$1:$O$23,2,FALSE),"")</f>
        <v/>
      </c>
      <c r="H26" s="112" t="str">
        <f>IFERROR("M: "&amp;VLOOKUP(H25,START!$N$1:$O$23,2,FALSE),"")</f>
        <v/>
      </c>
    </row>
    <row r="27" spans="1:8" s="107" customFormat="1" ht="15" customHeight="1" x14ac:dyDescent="0.2">
      <c r="A27" s="260"/>
      <c r="B27" s="112" t="str">
        <f>IFERROR("H: "&amp;VLOOKUP(B25,START!$N$24:$O$34,2,FALSE),"")</f>
        <v/>
      </c>
      <c r="C27" s="112" t="str">
        <f>IFERROR("H: "&amp;VLOOKUP(C25,START!$N$24:$O$34,2,FALSE),"")</f>
        <v/>
      </c>
      <c r="D27" s="112" t="str">
        <f>IFERROR("H: "&amp;VLOOKUP(D25,START!$N$24:$O$34,2,FALSE),"")</f>
        <v/>
      </c>
      <c r="E27" s="112" t="str">
        <f>IFERROR("H: "&amp;VLOOKUP(E25,START!$N$24:$O$34,2,FALSE),"")</f>
        <v/>
      </c>
      <c r="F27" s="112" t="str">
        <f>IFERROR("H: "&amp;VLOOKUP(F25,START!$N$24:$O$34,2,FALSE),"")</f>
        <v/>
      </c>
      <c r="G27" s="112" t="str">
        <f>IFERROR("H: "&amp;VLOOKUP(G25,START!$N$24:$O$34,2,FALSE),"")</f>
        <v/>
      </c>
      <c r="H27" s="112" t="str">
        <f>IFERROR("H: "&amp;VLOOKUP(H25,START!$N$24:$O$34,2,FALSE),"")</f>
        <v/>
      </c>
    </row>
    <row r="28" spans="1:8" s="107" customFormat="1" ht="15" customHeight="1" x14ac:dyDescent="0.2">
      <c r="A28" s="260"/>
      <c r="B28" s="116" t="str">
        <f>IFERROR("A: "&amp;VLOOKUP(B25,START!$N$35:$O$44,2,FALSE),"")</f>
        <v/>
      </c>
      <c r="C28" s="116" t="str">
        <f>IFERROR("A: "&amp;VLOOKUP(C25,START!$N$35:$O$44,2,FALSE),"")</f>
        <v/>
      </c>
      <c r="D28" s="116" t="str">
        <f>IFERROR("A: "&amp;VLOOKUP(D25,START!$N$35:$O$44,2,FALSE),"")</f>
        <v/>
      </c>
      <c r="E28" s="116" t="str">
        <f>IFERROR("A: "&amp;VLOOKUP(E25,START!$N$35:$O$44,2,FALSE),"")</f>
        <v/>
      </c>
      <c r="F28" s="116" t="str">
        <f>IFERROR("A: "&amp;VLOOKUP(F25,START!$N$35:$O$44,2,FALSE),"")</f>
        <v/>
      </c>
      <c r="G28" s="116" t="str">
        <f>IFERROR("A: "&amp;VLOOKUP(G25,START!$N$35:$O$44,2,FALSE),"")</f>
        <v/>
      </c>
      <c r="H28" s="116" t="str">
        <f>IFERROR("A: "&amp;VLOOKUP(H25,START!$N$35:$O$44,2,FALSE),"")</f>
        <v/>
      </c>
    </row>
    <row r="29" spans="1:8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8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8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8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29:H37"/>
    <mergeCell ref="G1:H1"/>
    <mergeCell ref="G2:H2"/>
    <mergeCell ref="G3:H3"/>
    <mergeCell ref="A1:F3"/>
    <mergeCell ref="A25:A28"/>
    <mergeCell ref="A5:A8"/>
    <mergeCell ref="A9:A12"/>
    <mergeCell ref="A13:A16"/>
    <mergeCell ref="A17:A20"/>
    <mergeCell ref="A21:A24"/>
  </mergeCells>
  <conditionalFormatting sqref="B5:H25">
    <cfRule type="expression" dxfId="83" priority="6">
      <formula>MONTH(B5)&lt;&gt;MONTH($H$5)</formula>
    </cfRule>
  </conditionalFormatting>
  <conditionalFormatting sqref="B6:H26">
    <cfRule type="expression" dxfId="82" priority="5">
      <formula>MONTH(B5)&lt;&gt;MONTH($H$5)</formula>
    </cfRule>
  </conditionalFormatting>
  <conditionalFormatting sqref="B7:H27">
    <cfRule type="expression" dxfId="81" priority="4">
      <formula>MONTH(B5)&lt;&gt;MONTH($H$5)</formula>
    </cfRule>
  </conditionalFormatting>
  <conditionalFormatting sqref="B8:H28">
    <cfRule type="expression" dxfId="80" priority="3">
      <formula>MONTH(B5)&lt;&gt;MONTH($H$5)</formula>
    </cfRule>
  </conditionalFormatting>
  <conditionalFormatting sqref="A5:H28">
    <cfRule type="expression" dxfId="79" priority="2">
      <formula>LEFT(A5,1)="M"</formula>
    </cfRule>
    <cfRule type="expression" dxfId="78" priority="7">
      <formula>LEFT(A5,1)="H"</formula>
    </cfRule>
    <cfRule type="expression" dxfId="77" priority="1">
      <formula>LEFT(A5,1)="A"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FEBRUAR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5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43857</v>
      </c>
      <c r="C5" s="110">
        <f ca="1">B5+1</f>
        <v>43858</v>
      </c>
      <c r="D5" s="110">
        <f t="shared" ref="D5:H5" ca="1" si="0">C5+1</f>
        <v>43859</v>
      </c>
      <c r="E5" s="110">
        <f t="shared" ca="1" si="0"/>
        <v>43860</v>
      </c>
      <c r="F5" s="110">
        <f t="shared" ca="1" si="0"/>
        <v>43861</v>
      </c>
      <c r="G5" s="110">
        <f t="shared" ca="1" si="0"/>
        <v>43862</v>
      </c>
      <c r="H5" s="110">
        <f t="shared" ca="1" si="0"/>
        <v>43863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6</v>
      </c>
      <c r="B9" s="112">
        <f ca="1">H5+1</f>
        <v>43864</v>
      </c>
      <c r="C9" s="112">
        <f ca="1">B9+1</f>
        <v>43865</v>
      </c>
      <c r="D9" s="112">
        <f t="shared" ref="D9:H21" ca="1" si="1">C9+1</f>
        <v>43866</v>
      </c>
      <c r="E9" s="112">
        <f t="shared" ca="1" si="1"/>
        <v>43867</v>
      </c>
      <c r="F9" s="112">
        <f t="shared" ca="1" si="1"/>
        <v>43868</v>
      </c>
      <c r="G9" s="112">
        <f t="shared" ca="1" si="1"/>
        <v>43869</v>
      </c>
      <c r="H9" s="112">
        <f t="shared" ca="1" si="1"/>
        <v>43870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>M: Test C (22 år)</v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7</v>
      </c>
      <c r="B13" s="110">
        <f ca="1">H9+1</f>
        <v>43871</v>
      </c>
      <c r="C13" s="110">
        <f ca="1">B13+1</f>
        <v>43872</v>
      </c>
      <c r="D13" s="110">
        <f t="shared" ca="1" si="1"/>
        <v>43873</v>
      </c>
      <c r="E13" s="110">
        <f t="shared" ca="1" si="1"/>
        <v>43874</v>
      </c>
      <c r="F13" s="110">
        <f t="shared" ca="1" si="1"/>
        <v>43875</v>
      </c>
      <c r="G13" s="110">
        <f t="shared" ca="1" si="1"/>
        <v>43876</v>
      </c>
      <c r="H13" s="110">
        <f t="shared" ca="1" si="1"/>
        <v>43877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>M: Test D (90 år)</v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8</v>
      </c>
      <c r="B17" s="112">
        <f ca="1">H13+1</f>
        <v>43878</v>
      </c>
      <c r="C17" s="112">
        <f ca="1">B17+1</f>
        <v>43879</v>
      </c>
      <c r="D17" s="112">
        <f t="shared" ca="1" si="1"/>
        <v>43880</v>
      </c>
      <c r="E17" s="112">
        <f t="shared" ca="1" si="1"/>
        <v>43881</v>
      </c>
      <c r="F17" s="112">
        <f t="shared" ca="1" si="1"/>
        <v>43882</v>
      </c>
      <c r="G17" s="112">
        <f t="shared" ca="1" si="1"/>
        <v>43883</v>
      </c>
      <c r="H17" s="112">
        <f t="shared" ca="1" si="1"/>
        <v>43884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>A: Fastelavnssøndag</v>
      </c>
    </row>
    <row r="21" spans="1:10" ht="15" customHeight="1" x14ac:dyDescent="0.2">
      <c r="A21" s="261" t="str">
        <f ca="1">"UGE "&amp;WEEKNUM(B21,21)</f>
        <v>UGE 9</v>
      </c>
      <c r="B21" s="110">
        <f ca="1">H17+1</f>
        <v>43885</v>
      </c>
      <c r="C21" s="110">
        <f ca="1">B21+1</f>
        <v>43886</v>
      </c>
      <c r="D21" s="110">
        <f t="shared" ca="1" si="1"/>
        <v>43887</v>
      </c>
      <c r="E21" s="110">
        <f t="shared" ca="1" si="1"/>
        <v>43888</v>
      </c>
      <c r="F21" s="110">
        <f t="shared" ca="1" si="1"/>
        <v>43889</v>
      </c>
      <c r="G21" s="110">
        <f t="shared" ca="1" si="1"/>
        <v>43890</v>
      </c>
      <c r="H21" s="110">
        <f t="shared" ca="1" si="1"/>
        <v>43891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10</v>
      </c>
      <c r="B25" s="112">
        <f ca="1">H21+1</f>
        <v>43892</v>
      </c>
      <c r="C25" s="112">
        <f ca="1">B25+1</f>
        <v>43893</v>
      </c>
      <c r="D25" s="112">
        <f t="shared" ref="D25:H25" ca="1" si="2">C25+1</f>
        <v>43894</v>
      </c>
      <c r="E25" s="112">
        <f t="shared" ca="1" si="2"/>
        <v>43895</v>
      </c>
      <c r="F25" s="112">
        <f t="shared" ca="1" si="2"/>
        <v>43896</v>
      </c>
      <c r="G25" s="112">
        <f t="shared" ca="1" si="2"/>
        <v>43897</v>
      </c>
      <c r="H25" s="112">
        <f t="shared" ca="1" si="2"/>
        <v>43898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76" priority="6">
      <formula>MONTH(B5)&lt;&gt;MONTH($H$5)</formula>
    </cfRule>
  </conditionalFormatting>
  <conditionalFormatting sqref="B6:H26">
    <cfRule type="expression" dxfId="75" priority="5">
      <formula>MONTH(B5)&lt;&gt;MONTH($H$5)</formula>
    </cfRule>
  </conditionalFormatting>
  <conditionalFormatting sqref="B7:H27">
    <cfRule type="expression" dxfId="74" priority="4">
      <formula>MONTH(B5)&lt;&gt;MONTH($H$5)</formula>
    </cfRule>
  </conditionalFormatting>
  <conditionalFormatting sqref="B8:H28">
    <cfRule type="expression" dxfId="73" priority="3">
      <formula>MONTH(B5)&lt;&gt;MONTH($H$5)</formula>
    </cfRule>
  </conditionalFormatting>
  <conditionalFormatting sqref="A5:H28">
    <cfRule type="expression" dxfId="72" priority="1">
      <formula>LEFT(A5,1)="A"</formula>
    </cfRule>
    <cfRule type="expression" dxfId="71" priority="7">
      <formula>LEFT(A5,1)="H"</formula>
    </cfRule>
    <cfRule type="expression" dxfId="70" priority="2">
      <formula>LEFT(A5,1)="M"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MARTS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9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43885</v>
      </c>
      <c r="C5" s="110">
        <f ca="1">B5+1</f>
        <v>43886</v>
      </c>
      <c r="D5" s="110">
        <f t="shared" ref="D5:H5" ca="1" si="0">C5+1</f>
        <v>43887</v>
      </c>
      <c r="E5" s="110">
        <f t="shared" ca="1" si="0"/>
        <v>43888</v>
      </c>
      <c r="F5" s="110">
        <f t="shared" ca="1" si="0"/>
        <v>43889</v>
      </c>
      <c r="G5" s="110">
        <f t="shared" ca="1" si="0"/>
        <v>43890</v>
      </c>
      <c r="H5" s="110">
        <f t="shared" ca="1" si="0"/>
        <v>43891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10</v>
      </c>
      <c r="B9" s="112">
        <f ca="1">H5+1</f>
        <v>43892</v>
      </c>
      <c r="C9" s="112">
        <f ca="1">B9+1</f>
        <v>43893</v>
      </c>
      <c r="D9" s="112">
        <f t="shared" ref="D9:H21" ca="1" si="1">C9+1</f>
        <v>43894</v>
      </c>
      <c r="E9" s="112">
        <f t="shared" ca="1" si="1"/>
        <v>43895</v>
      </c>
      <c r="F9" s="112">
        <f t="shared" ca="1" si="1"/>
        <v>43896</v>
      </c>
      <c r="G9" s="112">
        <f t="shared" ca="1" si="1"/>
        <v>43897</v>
      </c>
      <c r="H9" s="112">
        <f t="shared" ca="1" si="1"/>
        <v>43898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/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11</v>
      </c>
      <c r="B13" s="110">
        <f ca="1">H9+1</f>
        <v>43899</v>
      </c>
      <c r="C13" s="110">
        <f ca="1">B13+1</f>
        <v>43900</v>
      </c>
      <c r="D13" s="110">
        <f t="shared" ca="1" si="1"/>
        <v>43901</v>
      </c>
      <c r="E13" s="110">
        <f t="shared" ca="1" si="1"/>
        <v>43902</v>
      </c>
      <c r="F13" s="110">
        <f t="shared" ca="1" si="1"/>
        <v>43903</v>
      </c>
      <c r="G13" s="110">
        <f t="shared" ca="1" si="1"/>
        <v>43904</v>
      </c>
      <c r="H13" s="110">
        <f t="shared" ca="1" si="1"/>
        <v>43905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>M: Test E (49 år)</v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12</v>
      </c>
      <c r="B17" s="112">
        <f ca="1">H13+1</f>
        <v>43906</v>
      </c>
      <c r="C17" s="112">
        <f ca="1">B17+1</f>
        <v>43907</v>
      </c>
      <c r="D17" s="112">
        <f t="shared" ca="1" si="1"/>
        <v>43908</v>
      </c>
      <c r="E17" s="112">
        <f t="shared" ca="1" si="1"/>
        <v>43909</v>
      </c>
      <c r="F17" s="112">
        <f t="shared" ca="1" si="1"/>
        <v>43910</v>
      </c>
      <c r="G17" s="112">
        <f t="shared" ca="1" si="1"/>
        <v>43911</v>
      </c>
      <c r="H17" s="112">
        <f t="shared" ca="1" si="1"/>
        <v>43912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13</v>
      </c>
      <c r="B21" s="110">
        <f ca="1">H17+1</f>
        <v>43913</v>
      </c>
      <c r="C21" s="110">
        <f ca="1">B21+1</f>
        <v>43914</v>
      </c>
      <c r="D21" s="110">
        <f t="shared" ca="1" si="1"/>
        <v>43915</v>
      </c>
      <c r="E21" s="110">
        <f t="shared" ca="1" si="1"/>
        <v>43916</v>
      </c>
      <c r="F21" s="110">
        <f t="shared" ca="1" si="1"/>
        <v>43917</v>
      </c>
      <c r="G21" s="110">
        <f t="shared" ca="1" si="1"/>
        <v>43918</v>
      </c>
      <c r="H21" s="110">
        <f t="shared" ca="1" si="1"/>
        <v>43919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>M: Test F (72 år)</v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>A: Sommertid begynder</v>
      </c>
    </row>
    <row r="25" spans="1:10" ht="15" customHeight="1" x14ac:dyDescent="0.2">
      <c r="A25" s="259" t="str">
        <f ca="1">"UGE "&amp;WEEKNUM(B25,21)</f>
        <v>UGE 14</v>
      </c>
      <c r="B25" s="112">
        <f ca="1">H21+1</f>
        <v>43920</v>
      </c>
      <c r="C25" s="112">
        <f ca="1">B25+1</f>
        <v>43921</v>
      </c>
      <c r="D25" s="112">
        <f t="shared" ref="D25:H25" ca="1" si="2">C25+1</f>
        <v>43922</v>
      </c>
      <c r="E25" s="112">
        <f t="shared" ca="1" si="2"/>
        <v>43923</v>
      </c>
      <c r="F25" s="112">
        <f t="shared" ca="1" si="2"/>
        <v>43924</v>
      </c>
      <c r="G25" s="112">
        <f t="shared" ca="1" si="2"/>
        <v>43925</v>
      </c>
      <c r="H25" s="112">
        <f t="shared" ca="1" si="2"/>
        <v>43926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69" priority="6">
      <formula>MONTH(B5)&lt;&gt;MONTH($H$5)</formula>
    </cfRule>
  </conditionalFormatting>
  <conditionalFormatting sqref="B6:H26">
    <cfRule type="expression" dxfId="68" priority="5">
      <formula>MONTH(B5)&lt;&gt;MONTH($H$5)</formula>
    </cfRule>
  </conditionalFormatting>
  <conditionalFormatting sqref="B7:H27">
    <cfRule type="expression" dxfId="67" priority="4">
      <formula>MONTH(B5)&lt;&gt;MONTH($H$5)</formula>
    </cfRule>
  </conditionalFormatting>
  <conditionalFormatting sqref="B8:H28">
    <cfRule type="expression" dxfId="66" priority="3">
      <formula>MONTH(B5)&lt;&gt;MONTH($H$5)</formula>
    </cfRule>
  </conditionalFormatting>
  <conditionalFormatting sqref="A5:H28">
    <cfRule type="expression" dxfId="65" priority="1">
      <formula>LEFT(A5,1)="A"</formula>
    </cfRule>
    <cfRule type="expression" dxfId="64" priority="2">
      <formula>LEFT(A5,1)="M"</formula>
    </cfRule>
    <cfRule type="expression" dxfId="63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APRIL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14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43920</v>
      </c>
      <c r="C5" s="110">
        <f ca="1">B5+1</f>
        <v>43921</v>
      </c>
      <c r="D5" s="110">
        <f t="shared" ref="D5:H5" ca="1" si="0">C5+1</f>
        <v>43922</v>
      </c>
      <c r="E5" s="110">
        <f t="shared" ca="1" si="0"/>
        <v>43923</v>
      </c>
      <c r="F5" s="110">
        <f t="shared" ca="1" si="0"/>
        <v>43924</v>
      </c>
      <c r="G5" s="110">
        <f t="shared" ca="1" si="0"/>
        <v>43925</v>
      </c>
      <c r="H5" s="110">
        <f t="shared" ca="1" si="0"/>
        <v>43926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15</v>
      </c>
      <c r="B9" s="112">
        <f ca="1">H5+1</f>
        <v>43927</v>
      </c>
      <c r="C9" s="112">
        <f ca="1">B9+1</f>
        <v>43928</v>
      </c>
      <c r="D9" s="112">
        <f t="shared" ref="D9:H21" ca="1" si="1">C9+1</f>
        <v>43929</v>
      </c>
      <c r="E9" s="112">
        <f t="shared" ca="1" si="1"/>
        <v>43930</v>
      </c>
      <c r="F9" s="112">
        <f t="shared" ca="1" si="1"/>
        <v>43931</v>
      </c>
      <c r="G9" s="112">
        <f t="shared" ca="1" si="1"/>
        <v>43932</v>
      </c>
      <c r="H9" s="112">
        <f t="shared" ca="1" si="1"/>
        <v>43933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>M: Test L (119 år)</v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>H: Skærtorsdag</v>
      </c>
      <c r="F11" s="112" t="str">
        <f ca="1">IFERROR("H: "&amp;VLOOKUP(F9,START!$N$24:$O$34,2,FALSE),"")</f>
        <v>H: Langfredag</v>
      </c>
      <c r="G11" s="112" t="str">
        <f ca="1">IFERROR("H: "&amp;VLOOKUP(G9,START!$N$24:$O$34,2,FALSE),"")</f>
        <v/>
      </c>
      <c r="H11" s="112" t="str">
        <f ca="1">IFERROR("H: "&amp;VLOOKUP(H9,START!$N$24:$O$34,2,FALSE),"")</f>
        <v>H: Påskedag</v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/>
      </c>
      <c r="D12" s="112" t="str">
        <f ca="1">IFERROR("A: "&amp;VLOOKUP(D9,START!$N$35:$O$44,2,FALSE),"")</f>
        <v/>
      </c>
      <c r="E12" s="112" t="str">
        <f ca="1">IFERROR("A: "&amp;VLOOKUP(E9,START!$N$35:$O$44,2,FALSE),"")</f>
        <v>A: Besættelsesdagen</v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/>
      </c>
    </row>
    <row r="13" spans="1:8" ht="15" customHeight="1" x14ac:dyDescent="0.2">
      <c r="A13" s="261" t="str">
        <f ca="1">"UGE "&amp;WEEKNUM(B13,21)</f>
        <v>UGE 16</v>
      </c>
      <c r="B13" s="110">
        <f ca="1">H9+1</f>
        <v>43934</v>
      </c>
      <c r="C13" s="110">
        <f ca="1">B13+1</f>
        <v>43935</v>
      </c>
      <c r="D13" s="110">
        <f t="shared" ca="1" si="1"/>
        <v>43936</v>
      </c>
      <c r="E13" s="110">
        <f t="shared" ca="1" si="1"/>
        <v>43937</v>
      </c>
      <c r="F13" s="110">
        <f t="shared" ca="1" si="1"/>
        <v>43938</v>
      </c>
      <c r="G13" s="110">
        <f t="shared" ca="1" si="1"/>
        <v>43939</v>
      </c>
      <c r="H13" s="110">
        <f t="shared" ca="1" si="1"/>
        <v>43940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>H: 2. påskedag</v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17</v>
      </c>
      <c r="B17" s="112">
        <f ca="1">H13+1</f>
        <v>43941</v>
      </c>
      <c r="C17" s="112">
        <f ca="1">B17+1</f>
        <v>43942</v>
      </c>
      <c r="D17" s="112">
        <f t="shared" ca="1" si="1"/>
        <v>43943</v>
      </c>
      <c r="E17" s="112">
        <f t="shared" ca="1" si="1"/>
        <v>43944</v>
      </c>
      <c r="F17" s="112">
        <f t="shared" ca="1" si="1"/>
        <v>43945</v>
      </c>
      <c r="G17" s="112">
        <f t="shared" ca="1" si="1"/>
        <v>43946</v>
      </c>
      <c r="H17" s="112">
        <f t="shared" ca="1" si="1"/>
        <v>43947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/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18</v>
      </c>
      <c r="B21" s="110">
        <f ca="1">H17+1</f>
        <v>43948</v>
      </c>
      <c r="C21" s="110">
        <f ca="1">B21+1</f>
        <v>43949</v>
      </c>
      <c r="D21" s="110">
        <f t="shared" ca="1" si="1"/>
        <v>43950</v>
      </c>
      <c r="E21" s="110">
        <f t="shared" ca="1" si="1"/>
        <v>43951</v>
      </c>
      <c r="F21" s="110">
        <f t="shared" ca="1" si="1"/>
        <v>43952</v>
      </c>
      <c r="G21" s="110">
        <f t="shared" ca="1" si="1"/>
        <v>43953</v>
      </c>
      <c r="H21" s="110">
        <f t="shared" ca="1" si="1"/>
        <v>43954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/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19</v>
      </c>
      <c r="B25" s="112">
        <f ca="1">H21+1</f>
        <v>43955</v>
      </c>
      <c r="C25" s="112">
        <f ca="1">B25+1</f>
        <v>43956</v>
      </c>
      <c r="D25" s="112">
        <f t="shared" ref="D25:H25" ca="1" si="2">C25+1</f>
        <v>43957</v>
      </c>
      <c r="E25" s="112">
        <f t="shared" ca="1" si="2"/>
        <v>43958</v>
      </c>
      <c r="F25" s="112">
        <f t="shared" ca="1" si="2"/>
        <v>43959</v>
      </c>
      <c r="G25" s="112">
        <f t="shared" ca="1" si="2"/>
        <v>43960</v>
      </c>
      <c r="H25" s="112">
        <f t="shared" ca="1" si="2"/>
        <v>43961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/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>H: Store bededag</v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>A: Danmarks befrielse</v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/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>A: Mors dag</v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62" priority="6">
      <formula>MONTH(B5)&lt;&gt;MONTH($H$5)</formula>
    </cfRule>
  </conditionalFormatting>
  <conditionalFormatting sqref="B6:H26">
    <cfRule type="expression" dxfId="61" priority="5">
      <formula>MONTH(B5)&lt;&gt;MONTH($H$5)</formula>
    </cfRule>
  </conditionalFormatting>
  <conditionalFormatting sqref="B7:H27">
    <cfRule type="expression" dxfId="60" priority="4">
      <formula>MONTH(B5)&lt;&gt;MONTH($H$5)</formula>
    </cfRule>
  </conditionalFormatting>
  <conditionalFormatting sqref="B8:H28">
    <cfRule type="expression" dxfId="59" priority="3">
      <formula>MONTH(B5)&lt;&gt;MONTH($H$5)</formula>
    </cfRule>
  </conditionalFormatting>
  <conditionalFormatting sqref="A5:H28">
    <cfRule type="expression" dxfId="58" priority="1">
      <formula>LEFT(A5,1)="A"</formula>
    </cfRule>
    <cfRule type="expression" dxfId="57" priority="2">
      <formula>LEFT(A5,1)="M"</formula>
    </cfRule>
    <cfRule type="expression" dxfId="56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7"/>
  <sheetViews>
    <sheetView showGridLines="0" zoomScaleNormal="100" workbookViewId="0">
      <selection activeCell="A29" sqref="A29:H37"/>
    </sheetView>
  </sheetViews>
  <sheetFormatPr defaultColWidth="10" defaultRowHeight="15" customHeight="1" x14ac:dyDescent="0.2"/>
  <cols>
    <col min="1" max="1" width="4.6640625" style="106" customWidth="1"/>
    <col min="2" max="8" width="26.83203125" style="105" customWidth="1"/>
    <col min="9" max="9" width="10" style="106"/>
    <col min="10" max="10" width="12.1640625" style="106" bestFit="1" customWidth="1"/>
    <col min="11" max="16384" width="10" style="106"/>
  </cols>
  <sheetData>
    <row r="1" spans="1:8" ht="15" customHeight="1" x14ac:dyDescent="0.2">
      <c r="A1" s="253" t="str">
        <f ca="1">UPPER(VLOOKUP(_xlfn.SHEET()-4,START!L23:M34,2,FALSE)&amp;" "&amp;TEXT(START!D4,0))</f>
        <v>MAJ 2020</v>
      </c>
      <c r="B1" s="254"/>
      <c r="C1" s="254"/>
      <c r="D1" s="254"/>
      <c r="E1" s="254"/>
      <c r="F1" s="254"/>
      <c r="G1" s="249" t="s">
        <v>112</v>
      </c>
      <c r="H1" s="249"/>
    </row>
    <row r="2" spans="1:8" ht="15" customHeight="1" x14ac:dyDescent="0.2">
      <c r="A2" s="255"/>
      <c r="B2" s="256"/>
      <c r="C2" s="256"/>
      <c r="D2" s="256"/>
      <c r="E2" s="256"/>
      <c r="F2" s="256"/>
      <c r="G2" s="250" t="s">
        <v>111</v>
      </c>
      <c r="H2" s="250"/>
    </row>
    <row r="3" spans="1:8" s="108" customFormat="1" ht="15" customHeight="1" x14ac:dyDescent="0.2">
      <c r="A3" s="257"/>
      <c r="B3" s="258"/>
      <c r="C3" s="258"/>
      <c r="D3" s="258"/>
      <c r="E3" s="258"/>
      <c r="F3" s="258"/>
      <c r="G3" s="251" t="s">
        <v>110</v>
      </c>
      <c r="H3" s="252"/>
    </row>
    <row r="4" spans="1:8" s="109" customFormat="1" ht="15" customHeight="1" x14ac:dyDescent="0.2">
      <c r="A4" s="114"/>
      <c r="B4" s="115" t="s">
        <v>124</v>
      </c>
      <c r="C4" s="115" t="s">
        <v>125</v>
      </c>
      <c r="D4" s="115" t="s">
        <v>126</v>
      </c>
      <c r="E4" s="115" t="s">
        <v>127</v>
      </c>
      <c r="F4" s="115" t="s">
        <v>128</v>
      </c>
      <c r="G4" s="115" t="s">
        <v>129</v>
      </c>
      <c r="H4" s="115" t="s">
        <v>130</v>
      </c>
    </row>
    <row r="5" spans="1:8" s="107" customFormat="1" ht="15" customHeight="1" x14ac:dyDescent="0.2">
      <c r="A5" s="261" t="str">
        <f ca="1">"UGE "&amp;WEEKNUM(B5,21)</f>
        <v>UGE 18</v>
      </c>
      <c r="B5" s="110">
        <f ca="1">IF(MONTH(INDIRECT(VLOOKUP(_xlfn.SHEET()-5,START!L23:M34,2,FALSE)&amp;"!B21"))=MONTH(INDIRECT(VLOOKUP(_xlfn.SHEET()-5,START!L23:M34,2,FALSE)&amp;"!H21")),INDIRECT(VLOOKUP(_xlfn.SHEET()-5,START!L23:M34,2,FALSE)&amp;"!B25"),INDIRECT(VLOOKUP(_xlfn.SHEET()-5,START!L23:M34,2,FALSE)&amp;"!B21"))</f>
        <v>43948</v>
      </c>
      <c r="C5" s="110">
        <f ca="1">B5+1</f>
        <v>43949</v>
      </c>
      <c r="D5" s="110">
        <f t="shared" ref="D5:H5" ca="1" si="0">C5+1</f>
        <v>43950</v>
      </c>
      <c r="E5" s="110">
        <f t="shared" ca="1" si="0"/>
        <v>43951</v>
      </c>
      <c r="F5" s="110">
        <f t="shared" ca="1" si="0"/>
        <v>43952</v>
      </c>
      <c r="G5" s="110">
        <f t="shared" ca="1" si="0"/>
        <v>43953</v>
      </c>
      <c r="H5" s="110">
        <f t="shared" ca="1" si="0"/>
        <v>43954</v>
      </c>
    </row>
    <row r="6" spans="1:8" s="107" customFormat="1" ht="15" customHeight="1" x14ac:dyDescent="0.2">
      <c r="A6" s="261"/>
      <c r="B6" s="111" t="str">
        <f ca="1">IFERROR("M: "&amp;VLOOKUP(B5,START!$N$1:$O$23,2,FALSE),"")</f>
        <v/>
      </c>
      <c r="C6" s="111" t="str">
        <f ca="1">IFERROR("M: "&amp;VLOOKUP(C5,START!$N$1:$O$23,2,FALSE),"")</f>
        <v/>
      </c>
      <c r="D6" s="111" t="str">
        <f ca="1">IFERROR("M: "&amp;VLOOKUP(D5,START!$N$1:$O$23,2,FALSE),"")</f>
        <v/>
      </c>
      <c r="E6" s="111" t="str">
        <f ca="1">IFERROR("M: "&amp;VLOOKUP(E5,START!$N$1:$O$23,2,FALSE),"")</f>
        <v/>
      </c>
      <c r="F6" s="111" t="str">
        <f ca="1">IFERROR("M: "&amp;VLOOKUP(F5,START!$N$1:$O$23,2,FALSE),"")</f>
        <v/>
      </c>
      <c r="G6" s="111" t="str">
        <f ca="1">IFERROR("M: "&amp;VLOOKUP(G5,START!$N$1:$O$23,2,FALSE),"")</f>
        <v/>
      </c>
      <c r="H6" s="111" t="str">
        <f ca="1">IFERROR("M: "&amp;VLOOKUP(H5,START!$N$1:$O$23,2,FALSE),"")</f>
        <v/>
      </c>
    </row>
    <row r="7" spans="1:8" s="107" customFormat="1" ht="15" customHeight="1" x14ac:dyDescent="0.2">
      <c r="A7" s="261"/>
      <c r="B7" s="111" t="str">
        <f ca="1">IFERROR("H: "&amp;VLOOKUP(B5,START!$N$24:$O$34,2,FALSE),"")</f>
        <v/>
      </c>
      <c r="C7" s="111" t="str">
        <f ca="1">IFERROR("H: "&amp;VLOOKUP(C5,START!$N$24:$O$34,2,FALSE),"")</f>
        <v/>
      </c>
      <c r="D7" s="111" t="str">
        <f ca="1">IFERROR("H: "&amp;VLOOKUP(D5,START!$N$24:$O$34,2,FALSE),"")</f>
        <v/>
      </c>
      <c r="E7" s="111" t="str">
        <f ca="1">IFERROR("H: "&amp;VLOOKUP(E5,START!$N$24:$O$34,2,FALSE),"")</f>
        <v/>
      </c>
      <c r="F7" s="111" t="str">
        <f ca="1">IFERROR("H: "&amp;VLOOKUP(F5,START!$N$24:$O$34,2,FALSE),"")</f>
        <v/>
      </c>
      <c r="G7" s="111" t="str">
        <f ca="1">IFERROR("H: "&amp;VLOOKUP(G5,START!$N$24:$O$34,2,FALSE),"")</f>
        <v/>
      </c>
      <c r="H7" s="111" t="str">
        <f ca="1">IFERROR("H: "&amp;VLOOKUP(H5,START!$N$24:$O$34,2,FALSE),"")</f>
        <v/>
      </c>
    </row>
    <row r="8" spans="1:8" s="107" customFormat="1" ht="15" customHeight="1" x14ac:dyDescent="0.2">
      <c r="A8" s="261"/>
      <c r="B8" s="113" t="str">
        <f ca="1">IFERROR("A: "&amp;VLOOKUP(B5,START!$N$35:$O$44,2,FALSE),"")</f>
        <v/>
      </c>
      <c r="C8" s="113" t="str">
        <f ca="1">IFERROR("A: "&amp;VLOOKUP(C5,START!$N$35:$O$44,2,FALSE),"")</f>
        <v/>
      </c>
      <c r="D8" s="113" t="str">
        <f ca="1">IFERROR("A: "&amp;VLOOKUP(D5,START!$N$35:$O$44,2,FALSE),"")</f>
        <v/>
      </c>
      <c r="E8" s="113" t="str">
        <f ca="1">IFERROR("A: "&amp;VLOOKUP(E5,START!$N$35:$O$44,2,FALSE),"")</f>
        <v/>
      </c>
      <c r="F8" s="113" t="str">
        <f ca="1">IFERROR("A: "&amp;VLOOKUP(F5,START!$N$35:$O$44,2,FALSE),"")</f>
        <v/>
      </c>
      <c r="G8" s="113" t="str">
        <f ca="1">IFERROR("A: "&amp;VLOOKUP(G5,START!$N$35:$O$44,2,FALSE),"")</f>
        <v/>
      </c>
      <c r="H8" s="113" t="str">
        <f ca="1">IFERROR("A: "&amp;VLOOKUP(H5,START!$N$35:$O$44,2,FALSE),"")</f>
        <v/>
      </c>
    </row>
    <row r="9" spans="1:8" ht="15" customHeight="1" x14ac:dyDescent="0.2">
      <c r="A9" s="262" t="str">
        <f ca="1">"UGE "&amp;WEEKNUM(B9,21)</f>
        <v>UGE 19</v>
      </c>
      <c r="B9" s="112">
        <f ca="1">H5+1</f>
        <v>43955</v>
      </c>
      <c r="C9" s="112">
        <f ca="1">B9+1</f>
        <v>43956</v>
      </c>
      <c r="D9" s="112">
        <f t="shared" ref="D9:H21" ca="1" si="1">C9+1</f>
        <v>43957</v>
      </c>
      <c r="E9" s="112">
        <f t="shared" ca="1" si="1"/>
        <v>43958</v>
      </c>
      <c r="F9" s="112">
        <f t="shared" ca="1" si="1"/>
        <v>43959</v>
      </c>
      <c r="G9" s="112">
        <f t="shared" ca="1" si="1"/>
        <v>43960</v>
      </c>
      <c r="H9" s="112">
        <f t="shared" ca="1" si="1"/>
        <v>43961</v>
      </c>
    </row>
    <row r="10" spans="1:8" s="107" customFormat="1" ht="15" customHeight="1" x14ac:dyDescent="0.2">
      <c r="A10" s="263"/>
      <c r="B10" s="112" t="str">
        <f ca="1">IFERROR("M: "&amp;VLOOKUP(B9,START!$N$1:$O$23,2,FALSE),"")</f>
        <v/>
      </c>
      <c r="C10" s="112" t="str">
        <f ca="1">IFERROR("M: "&amp;VLOOKUP(C9,START!$N$1:$O$23,2,FALSE),"")</f>
        <v/>
      </c>
      <c r="D10" s="112" t="str">
        <f ca="1">IFERROR("M: "&amp;VLOOKUP(D9,START!$N$1:$O$23,2,FALSE),"")</f>
        <v/>
      </c>
      <c r="E10" s="112" t="str">
        <f ca="1">IFERROR("M: "&amp;VLOOKUP(E9,START!$N$1:$O$23,2,FALSE),"")</f>
        <v/>
      </c>
      <c r="F10" s="112" t="str">
        <f ca="1">IFERROR("M: "&amp;VLOOKUP(F9,START!$N$1:$O$23,2,FALSE),"")</f>
        <v/>
      </c>
      <c r="G10" s="112" t="str">
        <f ca="1">IFERROR("M: "&amp;VLOOKUP(G9,START!$N$1:$O$23,2,FALSE),"")</f>
        <v/>
      </c>
      <c r="H10" s="112" t="str">
        <f ca="1">IFERROR("M: "&amp;VLOOKUP(H9,START!$N$1:$O$23,2,FALSE),"")</f>
        <v/>
      </c>
    </row>
    <row r="11" spans="1:8" s="107" customFormat="1" ht="15" customHeight="1" x14ac:dyDescent="0.2">
      <c r="A11" s="263"/>
      <c r="B11" s="112" t="str">
        <f ca="1">IFERROR("H: "&amp;VLOOKUP(B9,START!$N$24:$O$34,2,FALSE),"")</f>
        <v/>
      </c>
      <c r="C11" s="112" t="str">
        <f ca="1">IFERROR("H: "&amp;VLOOKUP(C9,START!$N$24:$O$34,2,FALSE),"")</f>
        <v/>
      </c>
      <c r="D11" s="112" t="str">
        <f ca="1">IFERROR("H: "&amp;VLOOKUP(D9,START!$N$24:$O$34,2,FALSE),"")</f>
        <v/>
      </c>
      <c r="E11" s="112" t="str">
        <f ca="1">IFERROR("H: "&amp;VLOOKUP(E9,START!$N$24:$O$34,2,FALSE),"")</f>
        <v/>
      </c>
      <c r="F11" s="112" t="str">
        <f ca="1">IFERROR("H: "&amp;VLOOKUP(F9,START!$N$24:$O$34,2,FALSE),"")</f>
        <v>H: Store bededag</v>
      </c>
      <c r="G11" s="112" t="str">
        <f ca="1">IFERROR("H: "&amp;VLOOKUP(G9,START!$N$24:$O$34,2,FALSE),"")</f>
        <v/>
      </c>
      <c r="H11" s="112" t="str">
        <f ca="1">IFERROR("H: "&amp;VLOOKUP(H9,START!$N$24:$O$34,2,FALSE),"")</f>
        <v/>
      </c>
    </row>
    <row r="12" spans="1:8" s="107" customFormat="1" ht="15" customHeight="1" x14ac:dyDescent="0.2">
      <c r="A12" s="264"/>
      <c r="B12" s="112" t="str">
        <f ca="1">IFERROR("A: "&amp;VLOOKUP(B9,START!$N$35:$O$44,2,FALSE),"")</f>
        <v/>
      </c>
      <c r="C12" s="112" t="str">
        <f ca="1">IFERROR("A: "&amp;VLOOKUP(C9,START!$N$35:$O$44,2,FALSE),"")</f>
        <v>A: Danmarks befrielse</v>
      </c>
      <c r="D12" s="112" t="str">
        <f ca="1">IFERROR("A: "&amp;VLOOKUP(D9,START!$N$35:$O$44,2,FALSE),"")</f>
        <v/>
      </c>
      <c r="E12" s="112" t="str">
        <f ca="1">IFERROR("A: "&amp;VLOOKUP(E9,START!$N$35:$O$44,2,FALSE),"")</f>
        <v/>
      </c>
      <c r="F12" s="112" t="str">
        <f ca="1">IFERROR("A: "&amp;VLOOKUP(F9,START!$N$35:$O$44,2,FALSE),"")</f>
        <v/>
      </c>
      <c r="G12" s="112" t="str">
        <f ca="1">IFERROR("A: "&amp;VLOOKUP(G9,START!$N$35:$O$44,2,FALSE),"")</f>
        <v/>
      </c>
      <c r="H12" s="112" t="str">
        <f ca="1">IFERROR("A: "&amp;VLOOKUP(H9,START!$N$35:$O$44,2,FALSE),"")</f>
        <v>A: Mors dag</v>
      </c>
    </row>
    <row r="13" spans="1:8" ht="15" customHeight="1" x14ac:dyDescent="0.2">
      <c r="A13" s="261" t="str">
        <f ca="1">"UGE "&amp;WEEKNUM(B13,21)</f>
        <v>UGE 20</v>
      </c>
      <c r="B13" s="110">
        <f ca="1">H9+1</f>
        <v>43962</v>
      </c>
      <c r="C13" s="110">
        <f ca="1">B13+1</f>
        <v>43963</v>
      </c>
      <c r="D13" s="110">
        <f t="shared" ca="1" si="1"/>
        <v>43964</v>
      </c>
      <c r="E13" s="110">
        <f t="shared" ca="1" si="1"/>
        <v>43965</v>
      </c>
      <c r="F13" s="110">
        <f t="shared" ca="1" si="1"/>
        <v>43966</v>
      </c>
      <c r="G13" s="110">
        <f t="shared" ca="1" si="1"/>
        <v>43967</v>
      </c>
      <c r="H13" s="110">
        <f t="shared" ca="1" si="1"/>
        <v>43968</v>
      </c>
    </row>
    <row r="14" spans="1:8" s="107" customFormat="1" ht="15" customHeight="1" x14ac:dyDescent="0.2">
      <c r="A14" s="261"/>
      <c r="B14" s="111" t="str">
        <f ca="1">IFERROR("M: "&amp;VLOOKUP(B13,START!$N$1:$O$23,2,FALSE),"")</f>
        <v/>
      </c>
      <c r="C14" s="111" t="str">
        <f ca="1">IFERROR("M: "&amp;VLOOKUP(C13,START!$N$1:$O$23,2,FALSE),"")</f>
        <v/>
      </c>
      <c r="D14" s="111" t="str">
        <f ca="1">IFERROR("M: "&amp;VLOOKUP(D13,START!$N$1:$O$23,2,FALSE),"")</f>
        <v/>
      </c>
      <c r="E14" s="111" t="str">
        <f ca="1">IFERROR("M: "&amp;VLOOKUP(E13,START!$N$1:$O$23,2,FALSE),"")</f>
        <v/>
      </c>
      <c r="F14" s="111" t="str">
        <f ca="1">IFERROR("M: "&amp;VLOOKUP(F13,START!$N$1:$O$23,2,FALSE),"")</f>
        <v/>
      </c>
      <c r="G14" s="111" t="str">
        <f ca="1">IFERROR("M: "&amp;VLOOKUP(G13,START!$N$1:$O$23,2,FALSE),"")</f>
        <v/>
      </c>
      <c r="H14" s="111" t="str">
        <f ca="1">IFERROR("M: "&amp;VLOOKUP(H13,START!$N$1:$O$23,2,FALSE),"")</f>
        <v/>
      </c>
    </row>
    <row r="15" spans="1:8" s="107" customFormat="1" ht="15" customHeight="1" x14ac:dyDescent="0.2">
      <c r="A15" s="261"/>
      <c r="B15" s="111" t="str">
        <f ca="1">IFERROR("H: "&amp;VLOOKUP(B13,START!$N$24:$O$34,2,FALSE),"")</f>
        <v/>
      </c>
      <c r="C15" s="111" t="str">
        <f ca="1">IFERROR("H: "&amp;VLOOKUP(C13,START!$N$24:$O$34,2,FALSE),"")</f>
        <v/>
      </c>
      <c r="D15" s="111" t="str">
        <f ca="1">IFERROR("H: "&amp;VLOOKUP(D13,START!$N$24:$O$34,2,FALSE),"")</f>
        <v/>
      </c>
      <c r="E15" s="111" t="str">
        <f ca="1">IFERROR("H: "&amp;VLOOKUP(E13,START!$N$24:$O$34,2,FALSE),"")</f>
        <v/>
      </c>
      <c r="F15" s="111" t="str">
        <f ca="1">IFERROR("H: "&amp;VLOOKUP(F13,START!$N$24:$O$34,2,FALSE),"")</f>
        <v/>
      </c>
      <c r="G15" s="111" t="str">
        <f ca="1">IFERROR("H: "&amp;VLOOKUP(G13,START!$N$24:$O$34,2,FALSE),"")</f>
        <v/>
      </c>
      <c r="H15" s="111" t="str">
        <f ca="1">IFERROR("H: "&amp;VLOOKUP(H13,START!$N$24:$O$34,2,FALSE),"")</f>
        <v/>
      </c>
    </row>
    <row r="16" spans="1:8" s="107" customFormat="1" ht="15" customHeight="1" x14ac:dyDescent="0.2">
      <c r="A16" s="261"/>
      <c r="B16" s="113" t="str">
        <f ca="1">IFERROR("A: "&amp;VLOOKUP(B13,START!$N$35:$O$44,2,FALSE),"")</f>
        <v/>
      </c>
      <c r="C16" s="113" t="str">
        <f ca="1">IFERROR("A: "&amp;VLOOKUP(C13,START!$N$35:$O$44,2,FALSE),"")</f>
        <v/>
      </c>
      <c r="D16" s="113" t="str">
        <f ca="1">IFERROR("A: "&amp;VLOOKUP(D13,START!$N$35:$O$44,2,FALSE),"")</f>
        <v/>
      </c>
      <c r="E16" s="113" t="str">
        <f ca="1">IFERROR("A: "&amp;VLOOKUP(E13,START!$N$35:$O$44,2,FALSE),"")</f>
        <v/>
      </c>
      <c r="F16" s="113" t="str">
        <f ca="1">IFERROR("A: "&amp;VLOOKUP(F13,START!$N$35:$O$44,2,FALSE),"")</f>
        <v/>
      </c>
      <c r="G16" s="113" t="str">
        <f ca="1">IFERROR("A: "&amp;VLOOKUP(G13,START!$N$35:$O$44,2,FALSE),"")</f>
        <v/>
      </c>
      <c r="H16" s="113" t="str">
        <f ca="1">IFERROR("A: "&amp;VLOOKUP(H13,START!$N$35:$O$44,2,FALSE),"")</f>
        <v/>
      </c>
    </row>
    <row r="17" spans="1:10" ht="15" customHeight="1" x14ac:dyDescent="0.2">
      <c r="A17" s="262" t="str">
        <f ca="1">"UGE "&amp;WEEKNUM(B17,21)</f>
        <v>UGE 21</v>
      </c>
      <c r="B17" s="112">
        <f ca="1">H13+1</f>
        <v>43969</v>
      </c>
      <c r="C17" s="112">
        <f ca="1">B17+1</f>
        <v>43970</v>
      </c>
      <c r="D17" s="112">
        <f t="shared" ca="1" si="1"/>
        <v>43971</v>
      </c>
      <c r="E17" s="112">
        <f t="shared" ca="1" si="1"/>
        <v>43972</v>
      </c>
      <c r="F17" s="112">
        <f t="shared" ca="1" si="1"/>
        <v>43973</v>
      </c>
      <c r="G17" s="112">
        <f t="shared" ca="1" si="1"/>
        <v>43974</v>
      </c>
      <c r="H17" s="112">
        <f t="shared" ca="1" si="1"/>
        <v>43975</v>
      </c>
    </row>
    <row r="18" spans="1:10" s="107" customFormat="1" ht="15" customHeight="1" x14ac:dyDescent="0.2">
      <c r="A18" s="263"/>
      <c r="B18" s="112" t="str">
        <f ca="1">IFERROR("M: "&amp;VLOOKUP(B17,START!$N$1:$O$23,2,FALSE),"")</f>
        <v/>
      </c>
      <c r="C18" s="112" t="str">
        <f ca="1">IFERROR("M: "&amp;VLOOKUP(C17,START!$N$1:$O$23,2,FALSE),"")</f>
        <v/>
      </c>
      <c r="D18" s="112" t="str">
        <f ca="1">IFERROR("M: "&amp;VLOOKUP(D17,START!$N$1:$O$23,2,FALSE),"")</f>
        <v/>
      </c>
      <c r="E18" s="112" t="str">
        <f ca="1">IFERROR("M: "&amp;VLOOKUP(E17,START!$N$1:$O$23,2,FALSE),"")</f>
        <v/>
      </c>
      <c r="F18" s="112" t="str">
        <f ca="1">IFERROR("M: "&amp;VLOOKUP(F17,START!$N$1:$O$23,2,FALSE),"")</f>
        <v/>
      </c>
      <c r="G18" s="112" t="str">
        <f ca="1">IFERROR("M: "&amp;VLOOKUP(G17,START!$N$1:$O$23,2,FALSE),"")</f>
        <v/>
      </c>
      <c r="H18" s="112" t="str">
        <f ca="1">IFERROR("M: "&amp;VLOOKUP(H17,START!$N$1:$O$23,2,FALSE),"")</f>
        <v/>
      </c>
    </row>
    <row r="19" spans="1:10" s="107" customFormat="1" ht="15" customHeight="1" x14ac:dyDescent="0.2">
      <c r="A19" s="263"/>
      <c r="B19" s="112" t="str">
        <f ca="1">IFERROR("H: "&amp;VLOOKUP(B17,START!$N$24:$O$34,2,FALSE),"")</f>
        <v/>
      </c>
      <c r="C19" s="112" t="str">
        <f ca="1">IFERROR("H: "&amp;VLOOKUP(C17,START!$N$24:$O$34,2,FALSE),"")</f>
        <v/>
      </c>
      <c r="D19" s="112" t="str">
        <f ca="1">IFERROR("H: "&amp;VLOOKUP(D17,START!$N$24:$O$34,2,FALSE),"")</f>
        <v/>
      </c>
      <c r="E19" s="112" t="str">
        <f ca="1">IFERROR("H: "&amp;VLOOKUP(E17,START!$N$24:$O$34,2,FALSE),"")</f>
        <v>H: Kristi himmelfartsdag</v>
      </c>
      <c r="F19" s="112" t="str">
        <f ca="1">IFERROR("H: "&amp;VLOOKUP(F17,START!$N$24:$O$34,2,FALSE),"")</f>
        <v/>
      </c>
      <c r="G19" s="112" t="str">
        <f ca="1">IFERROR("H: "&amp;VLOOKUP(G17,START!$N$24:$O$34,2,FALSE),"")</f>
        <v/>
      </c>
      <c r="H19" s="112" t="str">
        <f ca="1">IFERROR("H: "&amp;VLOOKUP(H17,START!$N$24:$O$34,2,FALSE),"")</f>
        <v/>
      </c>
    </row>
    <row r="20" spans="1:10" s="107" customFormat="1" ht="15" customHeight="1" x14ac:dyDescent="0.2">
      <c r="A20" s="264"/>
      <c r="B20" s="112" t="str">
        <f ca="1">IFERROR("A: "&amp;VLOOKUP(B17,START!$N$35:$O$44,2,FALSE),"")</f>
        <v/>
      </c>
      <c r="C20" s="112" t="str">
        <f ca="1">IFERROR("A: "&amp;VLOOKUP(C17,START!$N$35:$O$44,2,FALSE),"")</f>
        <v/>
      </c>
      <c r="D20" s="112" t="str">
        <f ca="1">IFERROR("A: "&amp;VLOOKUP(D17,START!$N$35:$O$44,2,FALSE),"")</f>
        <v/>
      </c>
      <c r="E20" s="112" t="str">
        <f ca="1">IFERROR("A: "&amp;VLOOKUP(E17,START!$N$35:$O$44,2,FALSE),"")</f>
        <v/>
      </c>
      <c r="F20" s="112" t="str">
        <f ca="1">IFERROR("A: "&amp;VLOOKUP(F17,START!$N$35:$O$44,2,FALSE),"")</f>
        <v/>
      </c>
      <c r="G20" s="112" t="str">
        <f ca="1">IFERROR("A: "&amp;VLOOKUP(G17,START!$N$35:$O$44,2,FALSE),"")</f>
        <v/>
      </c>
      <c r="H20" s="112" t="str">
        <f ca="1">IFERROR("A: "&amp;VLOOKUP(H17,START!$N$35:$O$44,2,FALSE),"")</f>
        <v/>
      </c>
    </row>
    <row r="21" spans="1:10" ht="15" customHeight="1" x14ac:dyDescent="0.2">
      <c r="A21" s="261" t="str">
        <f ca="1">"UGE "&amp;WEEKNUM(B21,21)</f>
        <v>UGE 22</v>
      </c>
      <c r="B21" s="110">
        <f ca="1">H17+1</f>
        <v>43976</v>
      </c>
      <c r="C21" s="110">
        <f ca="1">B21+1</f>
        <v>43977</v>
      </c>
      <c r="D21" s="110">
        <f t="shared" ca="1" si="1"/>
        <v>43978</v>
      </c>
      <c r="E21" s="110">
        <f t="shared" ca="1" si="1"/>
        <v>43979</v>
      </c>
      <c r="F21" s="110">
        <f t="shared" ca="1" si="1"/>
        <v>43980</v>
      </c>
      <c r="G21" s="110">
        <f t="shared" ca="1" si="1"/>
        <v>43981</v>
      </c>
      <c r="H21" s="110">
        <f t="shared" ca="1" si="1"/>
        <v>43982</v>
      </c>
      <c r="J21" s="126"/>
    </row>
    <row r="22" spans="1:10" s="107" customFormat="1" ht="15" customHeight="1" x14ac:dyDescent="0.2">
      <c r="A22" s="261"/>
      <c r="B22" s="111" t="str">
        <f ca="1">IFERROR("M: "&amp;VLOOKUP(B21,START!$N$1:$O$23,2,FALSE),"")</f>
        <v/>
      </c>
      <c r="C22" s="111" t="str">
        <f ca="1">IFERROR("M: "&amp;VLOOKUP(C21,START!$N$1:$O$23,2,FALSE),"")</f>
        <v/>
      </c>
      <c r="D22" s="111" t="str">
        <f ca="1">IFERROR("M: "&amp;VLOOKUP(D21,START!$N$1:$O$23,2,FALSE),"")</f>
        <v/>
      </c>
      <c r="E22" s="111" t="str">
        <f ca="1">IFERROR("M: "&amp;VLOOKUP(E21,START!$N$1:$O$23,2,FALSE),"")</f>
        <v/>
      </c>
      <c r="F22" s="111" t="str">
        <f ca="1">IFERROR("M: "&amp;VLOOKUP(F21,START!$N$1:$O$23,2,FALSE),"")</f>
        <v/>
      </c>
      <c r="G22" s="111" t="str">
        <f ca="1">IFERROR("M: "&amp;VLOOKUP(G21,START!$N$1:$O$23,2,FALSE),"")</f>
        <v/>
      </c>
      <c r="H22" s="111" t="str">
        <f ca="1">IFERROR("M: "&amp;VLOOKUP(H21,START!$N$1:$O$23,2,FALSE),"")</f>
        <v/>
      </c>
    </row>
    <row r="23" spans="1:10" s="107" customFormat="1" ht="15" customHeight="1" x14ac:dyDescent="0.2">
      <c r="A23" s="261"/>
      <c r="B23" s="111" t="str">
        <f ca="1">IFERROR("H: "&amp;VLOOKUP(B21,START!$N$24:$O$34,2,FALSE),"")</f>
        <v/>
      </c>
      <c r="C23" s="111" t="str">
        <f ca="1">IFERROR("H: "&amp;VLOOKUP(C21,START!$N$24:$O$34,2,FALSE),"")</f>
        <v/>
      </c>
      <c r="D23" s="111" t="str">
        <f ca="1">IFERROR("H: "&amp;VLOOKUP(D21,START!$N$24:$O$34,2,FALSE),"")</f>
        <v/>
      </c>
      <c r="E23" s="111" t="str">
        <f ca="1">IFERROR("H: "&amp;VLOOKUP(E21,START!$N$24:$O$34,2,FALSE),"")</f>
        <v/>
      </c>
      <c r="F23" s="111" t="str">
        <f ca="1">IFERROR("H: "&amp;VLOOKUP(F21,START!$N$24:$O$34,2,FALSE),"")</f>
        <v/>
      </c>
      <c r="G23" s="111" t="str">
        <f ca="1">IFERROR("H: "&amp;VLOOKUP(G21,START!$N$24:$O$34,2,FALSE),"")</f>
        <v/>
      </c>
      <c r="H23" s="111" t="str">
        <f ca="1">IFERROR("H: "&amp;VLOOKUP(H21,START!$N$24:$O$34,2,FALSE),"")</f>
        <v>H: Pinsedag</v>
      </c>
    </row>
    <row r="24" spans="1:10" s="107" customFormat="1" ht="15" customHeight="1" x14ac:dyDescent="0.2">
      <c r="A24" s="261"/>
      <c r="B24" s="113" t="str">
        <f ca="1">IFERROR("A: "&amp;VLOOKUP(B21,START!$N$35:$O$44,2,FALSE),"")</f>
        <v/>
      </c>
      <c r="C24" s="113" t="str">
        <f ca="1">IFERROR("A: "&amp;VLOOKUP(C21,START!$N$35:$O$44,2,FALSE),"")</f>
        <v/>
      </c>
      <c r="D24" s="113" t="str">
        <f ca="1">IFERROR("A: "&amp;VLOOKUP(D21,START!$N$35:$O$44,2,FALSE),"")</f>
        <v/>
      </c>
      <c r="E24" s="113" t="str">
        <f ca="1">IFERROR("A: "&amp;VLOOKUP(E21,START!$N$35:$O$44,2,FALSE),"")</f>
        <v/>
      </c>
      <c r="F24" s="113" t="str">
        <f ca="1">IFERROR("A: "&amp;VLOOKUP(F21,START!$N$35:$O$44,2,FALSE),"")</f>
        <v/>
      </c>
      <c r="G24" s="113" t="str">
        <f ca="1">IFERROR("A: "&amp;VLOOKUP(G21,START!$N$35:$O$44,2,FALSE),"")</f>
        <v/>
      </c>
      <c r="H24" s="113" t="str">
        <f ca="1">IFERROR("A: "&amp;VLOOKUP(H21,START!$N$35:$O$44,2,FALSE),"")</f>
        <v/>
      </c>
    </row>
    <row r="25" spans="1:10" ht="15" customHeight="1" x14ac:dyDescent="0.2">
      <c r="A25" s="259" t="str">
        <f ca="1">"UGE "&amp;WEEKNUM(B25,21)</f>
        <v>UGE 23</v>
      </c>
      <c r="B25" s="112">
        <f ca="1">H21+1</f>
        <v>43983</v>
      </c>
      <c r="C25" s="112">
        <f ca="1">B25+1</f>
        <v>43984</v>
      </c>
      <c r="D25" s="112">
        <f t="shared" ref="D25:H25" ca="1" si="2">C25+1</f>
        <v>43985</v>
      </c>
      <c r="E25" s="112">
        <f t="shared" ca="1" si="2"/>
        <v>43986</v>
      </c>
      <c r="F25" s="112">
        <f t="shared" ca="1" si="2"/>
        <v>43987</v>
      </c>
      <c r="G25" s="112">
        <f t="shared" ca="1" si="2"/>
        <v>43988</v>
      </c>
      <c r="H25" s="112">
        <f t="shared" ca="1" si="2"/>
        <v>43989</v>
      </c>
    </row>
    <row r="26" spans="1:10" s="107" customFormat="1" ht="15" customHeight="1" x14ac:dyDescent="0.2">
      <c r="A26" s="260"/>
      <c r="B26" s="112" t="str">
        <f ca="1">IFERROR("M: "&amp;VLOOKUP(B25,START!$N$1:$O$23,2,FALSE),"")</f>
        <v/>
      </c>
      <c r="C26" s="112" t="str">
        <f ca="1">IFERROR("M: "&amp;VLOOKUP(C25,START!$N$1:$O$23,2,FALSE),"")</f>
        <v/>
      </c>
      <c r="D26" s="112" t="str">
        <f ca="1">IFERROR("M: "&amp;VLOOKUP(D25,START!$N$1:$O$23,2,FALSE),"")</f>
        <v/>
      </c>
      <c r="E26" s="112" t="str">
        <f ca="1">IFERROR("M: "&amp;VLOOKUP(E25,START!$N$1:$O$23,2,FALSE),"")</f>
        <v/>
      </c>
      <c r="F26" s="112" t="str">
        <f ca="1">IFERROR("M: "&amp;VLOOKUP(F25,START!$N$1:$O$23,2,FALSE),"")</f>
        <v/>
      </c>
      <c r="G26" s="112" t="str">
        <f ca="1">IFERROR("M: "&amp;VLOOKUP(G25,START!$N$1:$O$23,2,FALSE),"")</f>
        <v/>
      </c>
      <c r="H26" s="112" t="str">
        <f ca="1">IFERROR("M: "&amp;VLOOKUP(H25,START!$N$1:$O$23,2,FALSE),"")</f>
        <v/>
      </c>
    </row>
    <row r="27" spans="1:10" s="107" customFormat="1" ht="15" customHeight="1" x14ac:dyDescent="0.2">
      <c r="A27" s="260"/>
      <c r="B27" s="112" t="str">
        <f ca="1">IFERROR("H: "&amp;VLOOKUP(B25,START!$N$24:$O$34,2,FALSE),"")</f>
        <v>H: 2. pinsedag</v>
      </c>
      <c r="C27" s="112" t="str">
        <f ca="1">IFERROR("H: "&amp;VLOOKUP(C25,START!$N$24:$O$34,2,FALSE),"")</f>
        <v/>
      </c>
      <c r="D27" s="112" t="str">
        <f ca="1">IFERROR("H: "&amp;VLOOKUP(D25,START!$N$24:$O$34,2,FALSE),"")</f>
        <v/>
      </c>
      <c r="E27" s="112" t="str">
        <f ca="1">IFERROR("H: "&amp;VLOOKUP(E25,START!$N$24:$O$34,2,FALSE),"")</f>
        <v/>
      </c>
      <c r="F27" s="112" t="str">
        <f ca="1">IFERROR("H: "&amp;VLOOKUP(F25,START!$N$24:$O$34,2,FALSE),"")</f>
        <v/>
      </c>
      <c r="G27" s="112" t="str">
        <f ca="1">IFERROR("H: "&amp;VLOOKUP(G25,START!$N$24:$O$34,2,FALSE),"")</f>
        <v/>
      </c>
      <c r="H27" s="112" t="str">
        <f ca="1">IFERROR("H: "&amp;VLOOKUP(H25,START!$N$24:$O$34,2,FALSE),"")</f>
        <v/>
      </c>
    </row>
    <row r="28" spans="1:10" s="107" customFormat="1" ht="15" customHeight="1" x14ac:dyDescent="0.2">
      <c r="A28" s="260"/>
      <c r="B28" s="116" t="str">
        <f ca="1">IFERROR("A: "&amp;VLOOKUP(B25,START!$N$35:$O$44,2,FALSE),"")</f>
        <v/>
      </c>
      <c r="C28" s="116" t="str">
        <f ca="1">IFERROR("A: "&amp;VLOOKUP(C25,START!$N$35:$O$44,2,FALSE),"")</f>
        <v/>
      </c>
      <c r="D28" s="116" t="str">
        <f ca="1">IFERROR("A: "&amp;VLOOKUP(D25,START!$N$35:$O$44,2,FALSE),"")</f>
        <v/>
      </c>
      <c r="E28" s="116" t="str">
        <f ca="1">IFERROR("A: "&amp;VLOOKUP(E25,START!$N$35:$O$44,2,FALSE),"")</f>
        <v/>
      </c>
      <c r="F28" s="116" t="str">
        <f ca="1">IFERROR("A: "&amp;VLOOKUP(F25,START!$N$35:$O$44,2,FALSE),"")</f>
        <v>A: Gr.l.dag/Fars dag</v>
      </c>
      <c r="G28" s="116" t="str">
        <f ca="1">IFERROR("A: "&amp;VLOOKUP(G25,START!$N$35:$O$44,2,FALSE),"")</f>
        <v/>
      </c>
      <c r="H28" s="116" t="str">
        <f ca="1">IFERROR("A: "&amp;VLOOKUP(H25,START!$N$35:$O$44,2,FALSE),"")</f>
        <v/>
      </c>
    </row>
    <row r="29" spans="1:10" ht="15" customHeight="1" x14ac:dyDescent="0.2">
      <c r="A29" s="240" t="s">
        <v>87</v>
      </c>
      <c r="B29" s="241"/>
      <c r="C29" s="241"/>
      <c r="D29" s="241"/>
      <c r="E29" s="241"/>
      <c r="F29" s="241"/>
      <c r="G29" s="241"/>
      <c r="H29" s="242"/>
    </row>
    <row r="30" spans="1:10" ht="15" customHeight="1" x14ac:dyDescent="0.2">
      <c r="A30" s="243"/>
      <c r="B30" s="244"/>
      <c r="C30" s="244"/>
      <c r="D30" s="244"/>
      <c r="E30" s="244"/>
      <c r="F30" s="244"/>
      <c r="G30" s="244"/>
      <c r="H30" s="245"/>
    </row>
    <row r="31" spans="1:10" ht="15" customHeight="1" x14ac:dyDescent="0.2">
      <c r="A31" s="243"/>
      <c r="B31" s="244"/>
      <c r="C31" s="244"/>
      <c r="D31" s="244"/>
      <c r="E31" s="244"/>
      <c r="F31" s="244"/>
      <c r="G31" s="244"/>
      <c r="H31" s="245"/>
    </row>
    <row r="32" spans="1:10" ht="15" customHeight="1" x14ac:dyDescent="0.2">
      <c r="A32" s="243"/>
      <c r="B32" s="244"/>
      <c r="C32" s="244"/>
      <c r="D32" s="244"/>
      <c r="E32" s="244"/>
      <c r="F32" s="244"/>
      <c r="G32" s="244"/>
      <c r="H32" s="245"/>
    </row>
    <row r="33" spans="1:8" ht="15" customHeight="1" x14ac:dyDescent="0.2">
      <c r="A33" s="243"/>
      <c r="B33" s="244"/>
      <c r="C33" s="244"/>
      <c r="D33" s="244"/>
      <c r="E33" s="244"/>
      <c r="F33" s="244"/>
      <c r="G33" s="244"/>
      <c r="H33" s="245"/>
    </row>
    <row r="34" spans="1:8" ht="15" customHeight="1" x14ac:dyDescent="0.2">
      <c r="A34" s="243"/>
      <c r="B34" s="244"/>
      <c r="C34" s="244"/>
      <c r="D34" s="244"/>
      <c r="E34" s="244"/>
      <c r="F34" s="244"/>
      <c r="G34" s="244"/>
      <c r="H34" s="245"/>
    </row>
    <row r="35" spans="1:8" ht="15" customHeight="1" x14ac:dyDescent="0.2">
      <c r="A35" s="243"/>
      <c r="B35" s="244"/>
      <c r="C35" s="244"/>
      <c r="D35" s="244"/>
      <c r="E35" s="244"/>
      <c r="F35" s="244"/>
      <c r="G35" s="244"/>
      <c r="H35" s="245"/>
    </row>
    <row r="36" spans="1:8" ht="15" customHeight="1" x14ac:dyDescent="0.2">
      <c r="A36" s="243"/>
      <c r="B36" s="244"/>
      <c r="C36" s="244"/>
      <c r="D36" s="244"/>
      <c r="E36" s="244"/>
      <c r="F36" s="244"/>
      <c r="G36" s="244"/>
      <c r="H36" s="245"/>
    </row>
    <row r="37" spans="1:8" ht="15" customHeight="1" x14ac:dyDescent="0.2">
      <c r="A37" s="246"/>
      <c r="B37" s="247"/>
      <c r="C37" s="247"/>
      <c r="D37" s="247"/>
      <c r="E37" s="247"/>
      <c r="F37" s="247"/>
      <c r="G37" s="247"/>
      <c r="H37" s="248"/>
    </row>
  </sheetData>
  <mergeCells count="11">
    <mergeCell ref="A9:A12"/>
    <mergeCell ref="A1:F3"/>
    <mergeCell ref="G1:H1"/>
    <mergeCell ref="G2:H2"/>
    <mergeCell ref="G3:H3"/>
    <mergeCell ref="A5:A8"/>
    <mergeCell ref="A13:A16"/>
    <mergeCell ref="A17:A20"/>
    <mergeCell ref="A21:A24"/>
    <mergeCell ref="A25:A28"/>
    <mergeCell ref="A29:H37"/>
  </mergeCells>
  <conditionalFormatting sqref="B5:H25">
    <cfRule type="expression" dxfId="55" priority="6">
      <formula>MONTH(B5)&lt;&gt;MONTH($H$5)</formula>
    </cfRule>
  </conditionalFormatting>
  <conditionalFormatting sqref="B6:H26">
    <cfRule type="expression" dxfId="54" priority="5">
      <formula>MONTH(B5)&lt;&gt;MONTH($H$5)</formula>
    </cfRule>
  </conditionalFormatting>
  <conditionalFormatting sqref="B7:H27">
    <cfRule type="expression" dxfId="53" priority="4">
      <formula>MONTH(B5)&lt;&gt;MONTH($H$5)</formula>
    </cfRule>
  </conditionalFormatting>
  <conditionalFormatting sqref="B8:H28">
    <cfRule type="expression" dxfId="52" priority="3">
      <formula>MONTH(B5)&lt;&gt;MONTH($H$5)</formula>
    </cfRule>
  </conditionalFormatting>
  <conditionalFormatting sqref="A5:H28">
    <cfRule type="expression" dxfId="51" priority="1">
      <formula>LEFT(A5,1)="A"</formula>
    </cfRule>
    <cfRule type="expression" dxfId="50" priority="2">
      <formula>LEFT(A5,1)="M"</formula>
    </cfRule>
    <cfRule type="expression" dxfId="49" priority="7">
      <formula>LEFT(A5,1)="H"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START</vt:lpstr>
      <vt:lpstr>Oversigtskalender</vt:lpstr>
      <vt:lpstr>1. halvår</vt:lpstr>
      <vt:lpstr>2. halvår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Jacobsen</dc:creator>
  <cp:lastModifiedBy>Brian Jacobsen</cp:lastModifiedBy>
  <cp:lastPrinted>2019-11-29T09:47:39Z</cp:lastPrinted>
  <dcterms:created xsi:type="dcterms:W3CDTF">2017-11-29T09:38:15Z</dcterms:created>
  <dcterms:modified xsi:type="dcterms:W3CDTF">2020-01-13T14:56:03Z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2018-05-18T15:55:50.9625317Z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