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activeTab="0"/>
  </bookViews>
  <sheets>
    <sheet name="Oversigt over mængden af mats" sheetId="1" r:id="rId1"/>
  </sheets>
  <definedNames/>
  <calcPr fullCalcOnLoad="1"/>
</workbook>
</file>

<file path=xl/sharedStrings.xml><?xml version="1.0" encoding="utf-8"?>
<sst xmlns="http://schemas.openxmlformats.org/spreadsheetml/2006/main" count="103" uniqueCount="36">
  <si>
    <t>Wood</t>
  </si>
  <si>
    <t>Nails</t>
  </si>
  <si>
    <t>Bricks</t>
  </si>
  <si>
    <t>Glass</t>
  </si>
  <si>
    <t>Fuel</t>
  </si>
  <si>
    <t>Steel</t>
  </si>
  <si>
    <t>Gravel</t>
  </si>
  <si>
    <t>U-235</t>
  </si>
  <si>
    <t>Cement</t>
  </si>
  <si>
    <t>Rubber</t>
  </si>
  <si>
    <t>Carbon</t>
  </si>
  <si>
    <t>Titanium</t>
  </si>
  <si>
    <t>Marble</t>
  </si>
  <si>
    <t>Wires</t>
  </si>
  <si>
    <t>Plastics</t>
  </si>
  <si>
    <t>Silicon</t>
  </si>
  <si>
    <t>Har</t>
  </si>
  <si>
    <t>Mangler</t>
  </si>
  <si>
    <t>Gold</t>
  </si>
  <si>
    <t>Vil have</t>
  </si>
  <si>
    <t>cement</t>
  </si>
  <si>
    <t>Skal bruge</t>
  </si>
  <si>
    <t>Trainslot</t>
  </si>
  <si>
    <t>Int. Trainslot</t>
  </si>
  <si>
    <t>Street Extension</t>
  </si>
  <si>
    <t>Storage</t>
  </si>
  <si>
    <t>3. station 3rd street</t>
  </si>
  <si>
    <t>2nd station 3rd street</t>
  </si>
  <si>
    <t>3rd station street extension</t>
  </si>
  <si>
    <t>2nd station street extension</t>
  </si>
  <si>
    <t>Depot slots</t>
  </si>
  <si>
    <t>marble</t>
  </si>
  <si>
    <t>Wire</t>
  </si>
  <si>
    <t>Silicone</t>
  </si>
  <si>
    <t>sammenlagt</t>
  </si>
  <si>
    <t>henter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</si>
</sst>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0000"/>
    <numFmt numFmtId="167" formatCode="0.0000"/>
    <numFmt numFmtId="168" formatCode="0.000"/>
    <numFmt numFmtId="169" formatCode="0.0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10" xfId="0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1" xfId="15" applyNumberFormat="1" applyFont="1" applyFill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55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55" applyNumberFormat="1" applyFont="1" applyAlignment="1">
      <alignment/>
    </xf>
    <xf numFmtId="0" fontId="0" fillId="0" borderId="0" xfId="15" applyNumberFormat="1" applyFont="1" applyAlignment="1">
      <alignment/>
    </xf>
    <xf numFmtId="0" fontId="0" fillId="0" borderId="12" xfId="0" applyBorder="1" applyAlignment="1">
      <alignment/>
    </xf>
    <xf numFmtId="165" fontId="0" fillId="0" borderId="0" xfId="15" applyNumberFormat="1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15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Alignment="1">
      <alignment horizontal="center"/>
    </xf>
    <xf numFmtId="165" fontId="0" fillId="33" borderId="0" xfId="0" applyNumberFormat="1" applyFill="1" applyBorder="1" applyAlignment="1">
      <alignment/>
    </xf>
    <xf numFmtId="165" fontId="0" fillId="33" borderId="15" xfId="0" applyNumberFormat="1" applyFill="1" applyBorder="1" applyAlignment="1">
      <alignment/>
    </xf>
    <xf numFmtId="165" fontId="0" fillId="33" borderId="0" xfId="15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00390625" style="0" bestFit="1" customWidth="1"/>
    <col min="2" max="2" width="13.00390625" style="0" bestFit="1" customWidth="1"/>
    <col min="3" max="3" width="12.7109375" style="0" bestFit="1" customWidth="1"/>
    <col min="4" max="12" width="12.57421875" style="0" bestFit="1" customWidth="1"/>
    <col min="13" max="13" width="12.7109375" style="0" bestFit="1" customWidth="1"/>
    <col min="14" max="14" width="12.57421875" style="0" bestFit="1" customWidth="1"/>
    <col min="15" max="15" width="12.7109375" style="0" bestFit="1" customWidth="1"/>
    <col min="16" max="16" width="12.57421875" style="0" bestFit="1" customWidth="1"/>
    <col min="17" max="17" width="12.7109375" style="0" bestFit="1" customWidth="1"/>
    <col min="18" max="18" width="12.57421875" style="0" bestFit="1" customWidth="1"/>
    <col min="19" max="19" width="13.8515625" style="0" bestFit="1" customWidth="1"/>
    <col min="20" max="20" width="13.421875" style="0" bestFit="1" customWidth="1"/>
  </cols>
  <sheetData>
    <row r="1" spans="1:19" ht="15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/>
      <c r="S1" s="5" t="s">
        <v>18</v>
      </c>
    </row>
    <row r="2" spans="1:19" s="1" customFormat="1" ht="15">
      <c r="A2" s="4" t="s">
        <v>16</v>
      </c>
      <c r="B2" s="4">
        <v>602742</v>
      </c>
      <c r="C2" s="4">
        <v>898882</v>
      </c>
      <c r="D2" s="4">
        <v>168046</v>
      </c>
      <c r="E2" s="4">
        <v>45590</v>
      </c>
      <c r="F2" s="4">
        <v>366035</v>
      </c>
      <c r="G2" s="4">
        <v>792544</v>
      </c>
      <c r="H2" s="4">
        <v>982075</v>
      </c>
      <c r="I2" s="4">
        <v>1162547</v>
      </c>
      <c r="J2" s="4">
        <v>46969</v>
      </c>
      <c r="K2" s="4">
        <v>287795</v>
      </c>
      <c r="L2" s="4">
        <v>46154</v>
      </c>
      <c r="M2" s="4">
        <v>433046</v>
      </c>
      <c r="N2" s="4">
        <v>910916</v>
      </c>
      <c r="O2" s="4">
        <v>885203</v>
      </c>
      <c r="P2" s="4">
        <v>195636</v>
      </c>
      <c r="Q2" s="4">
        <v>223179</v>
      </c>
      <c r="R2" s="4"/>
      <c r="S2" s="4">
        <v>56566543</v>
      </c>
    </row>
    <row r="3" spans="1:19" s="2" customFormat="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>
      <c r="A4" t="s">
        <v>19</v>
      </c>
      <c r="B4" s="7">
        <v>2000000</v>
      </c>
      <c r="C4" s="7">
        <v>2000000</v>
      </c>
      <c r="D4" s="7">
        <v>2000000</v>
      </c>
      <c r="E4" s="7">
        <v>2000000</v>
      </c>
      <c r="F4" s="7">
        <v>2000000</v>
      </c>
      <c r="G4" s="7">
        <v>2000000</v>
      </c>
      <c r="H4" s="7">
        <v>2000000</v>
      </c>
      <c r="I4" s="7">
        <v>2000000</v>
      </c>
      <c r="J4" s="7">
        <v>2000000</v>
      </c>
      <c r="K4" s="7">
        <v>2000000</v>
      </c>
      <c r="L4" s="7">
        <v>2000000</v>
      </c>
      <c r="M4" s="7">
        <v>2000000</v>
      </c>
      <c r="N4" s="7">
        <v>2000000</v>
      </c>
      <c r="O4" s="7">
        <v>2000000</v>
      </c>
      <c r="P4" s="7">
        <v>2000000</v>
      </c>
      <c r="Q4" s="7">
        <v>2000000</v>
      </c>
      <c r="S4" s="7">
        <v>1000000000</v>
      </c>
    </row>
    <row r="5" ht="15.75" thickBot="1"/>
    <row r="6" spans="1:19" ht="15.75" thickBot="1">
      <c r="A6" s="8" t="s">
        <v>17</v>
      </c>
      <c r="B6" s="6">
        <f aca="true" t="shared" si="0" ref="B6:Q6">B4-B2</f>
        <v>1397258</v>
      </c>
      <c r="C6" s="6">
        <f t="shared" si="0"/>
        <v>1101118</v>
      </c>
      <c r="D6" s="6">
        <f t="shared" si="0"/>
        <v>1831954</v>
      </c>
      <c r="E6" s="6">
        <f t="shared" si="0"/>
        <v>1954410</v>
      </c>
      <c r="F6" s="6">
        <f t="shared" si="0"/>
        <v>1633965</v>
      </c>
      <c r="G6" s="6">
        <f t="shared" si="0"/>
        <v>1207456</v>
      </c>
      <c r="H6" s="6">
        <f t="shared" si="0"/>
        <v>1017925</v>
      </c>
      <c r="I6" s="6">
        <f t="shared" si="0"/>
        <v>837453</v>
      </c>
      <c r="J6" s="6">
        <f t="shared" si="0"/>
        <v>1953031</v>
      </c>
      <c r="K6" s="6">
        <f t="shared" si="0"/>
        <v>1712205</v>
      </c>
      <c r="L6" s="6">
        <f t="shared" si="0"/>
        <v>1953846</v>
      </c>
      <c r="M6" s="6">
        <f t="shared" si="0"/>
        <v>1566954</v>
      </c>
      <c r="N6" s="6">
        <f t="shared" si="0"/>
        <v>1089084</v>
      </c>
      <c r="O6" s="6">
        <f t="shared" si="0"/>
        <v>1114797</v>
      </c>
      <c r="P6" s="6">
        <f t="shared" si="0"/>
        <v>1804364</v>
      </c>
      <c r="Q6" s="6">
        <f t="shared" si="0"/>
        <v>1776821</v>
      </c>
      <c r="R6" s="6"/>
      <c r="S6" s="6">
        <f>S4-S2</f>
        <v>943433457</v>
      </c>
    </row>
    <row r="7" spans="5:20" ht="15"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5:20" ht="15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5:20" ht="15.75" thickBot="1"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">
      <c r="A10" s="23" t="s">
        <v>22</v>
      </c>
      <c r="B10" s="24"/>
      <c r="C10" s="24"/>
      <c r="D10" s="25"/>
      <c r="E10" s="11"/>
      <c r="F10" s="23" t="s">
        <v>23</v>
      </c>
      <c r="G10" s="24"/>
      <c r="H10" s="24"/>
      <c r="I10" s="25"/>
      <c r="J10" s="11"/>
      <c r="K10" s="23" t="s">
        <v>24</v>
      </c>
      <c r="L10" s="24"/>
      <c r="M10" s="24"/>
      <c r="N10" s="25"/>
      <c r="O10" s="11"/>
      <c r="P10" s="11"/>
      <c r="Q10" s="11"/>
      <c r="R10" s="11"/>
      <c r="S10" s="11"/>
      <c r="T10" s="11"/>
    </row>
    <row r="11" spans="1:20" ht="15">
      <c r="A11" s="16"/>
      <c r="B11" s="17" t="s">
        <v>16</v>
      </c>
      <c r="C11" s="18" t="s">
        <v>21</v>
      </c>
      <c r="D11" s="19" t="s">
        <v>17</v>
      </c>
      <c r="E11" s="11"/>
      <c r="F11" s="16"/>
      <c r="G11" s="17" t="s">
        <v>16</v>
      </c>
      <c r="H11" s="18" t="s">
        <v>21</v>
      </c>
      <c r="I11" s="19" t="s">
        <v>17</v>
      </c>
      <c r="J11" s="11"/>
      <c r="K11" s="16"/>
      <c r="L11" s="17" t="s">
        <v>16</v>
      </c>
      <c r="M11" s="18" t="s">
        <v>21</v>
      </c>
      <c r="N11" s="19" t="s">
        <v>17</v>
      </c>
      <c r="O11" s="11"/>
      <c r="P11" s="11"/>
      <c r="Q11" s="13"/>
      <c r="R11" s="13"/>
      <c r="S11" s="11"/>
      <c r="T11" s="11"/>
    </row>
    <row r="12" spans="1:20" ht="15">
      <c r="A12" s="20" t="s">
        <v>6</v>
      </c>
      <c r="B12" s="27">
        <f>INDEX($B$2:$Q$2,MATCH(A12,$B$1:$Q$1,0))</f>
        <v>982075</v>
      </c>
      <c r="C12" s="18">
        <v>1568000</v>
      </c>
      <c r="D12" s="19">
        <f>B12-C12</f>
        <v>-585925</v>
      </c>
      <c r="E12" s="11"/>
      <c r="F12" s="20" t="s">
        <v>3</v>
      </c>
      <c r="G12" s="27">
        <f>HLOOKUP(F12,$B$1:$Q$2,2,0)</f>
        <v>45590</v>
      </c>
      <c r="H12" s="18">
        <v>1200000</v>
      </c>
      <c r="I12" s="19">
        <f>G12-H12</f>
        <v>-1154410</v>
      </c>
      <c r="J12" s="11"/>
      <c r="K12" s="20" t="s">
        <v>8</v>
      </c>
      <c r="L12" s="18">
        <f>J2</f>
        <v>46969</v>
      </c>
      <c r="M12" s="18">
        <v>160000</v>
      </c>
      <c r="N12" s="19">
        <f>L12-M12</f>
        <v>-113031</v>
      </c>
      <c r="O12" s="11"/>
      <c r="P12" s="11"/>
      <c r="Q12" s="11"/>
      <c r="R12" s="11"/>
      <c r="S12" s="11"/>
      <c r="T12" s="11"/>
    </row>
    <row r="13" spans="1:20" ht="15">
      <c r="A13" s="16" t="s">
        <v>4</v>
      </c>
      <c r="B13" s="27">
        <f>INDEX($B$2:$Q$2,MATCH(A13,$B$1:$Q$1,0))</f>
        <v>366035</v>
      </c>
      <c r="C13" s="18">
        <v>1352000</v>
      </c>
      <c r="D13" s="19">
        <f>B13-C13</f>
        <v>-985965</v>
      </c>
      <c r="E13" s="11"/>
      <c r="F13" s="16" t="s">
        <v>11</v>
      </c>
      <c r="G13" s="27">
        <f>HLOOKUP(F13,$B$1:$Q$2,2,0)</f>
        <v>433046</v>
      </c>
      <c r="H13" s="18">
        <v>1120000</v>
      </c>
      <c r="I13" s="19">
        <f>G13-H13</f>
        <v>-686954</v>
      </c>
      <c r="J13" s="11"/>
      <c r="K13" s="16" t="s">
        <v>9</v>
      </c>
      <c r="L13" s="18">
        <f>K2</f>
        <v>287795</v>
      </c>
      <c r="M13" s="18">
        <v>120000</v>
      </c>
      <c r="N13" s="19">
        <f>L13-M13</f>
        <v>167795</v>
      </c>
      <c r="O13" s="11"/>
      <c r="P13" s="11"/>
      <c r="Q13" s="11"/>
      <c r="R13" s="11"/>
      <c r="S13" s="11"/>
      <c r="T13" s="11"/>
    </row>
    <row r="14" spans="1:20" ht="15.75" thickBot="1">
      <c r="A14" s="14" t="s">
        <v>7</v>
      </c>
      <c r="B14" s="28">
        <f>INDEX($B$2:$Q$2,MATCH(A14,$B$1:$Q$1,0))</f>
        <v>1162547</v>
      </c>
      <c r="C14" s="21">
        <v>792000</v>
      </c>
      <c r="D14" s="22">
        <f>B14-C14</f>
        <v>370547</v>
      </c>
      <c r="E14" s="5"/>
      <c r="F14" s="14" t="s">
        <v>14</v>
      </c>
      <c r="G14" s="28">
        <f>HLOOKUP(F14,$B$1:$Q$2,2,0)</f>
        <v>195636</v>
      </c>
      <c r="H14" s="21">
        <v>1120000</v>
      </c>
      <c r="I14" s="22">
        <f>G14-H14</f>
        <v>-924364</v>
      </c>
      <c r="J14" s="11"/>
      <c r="K14" s="14" t="s">
        <v>10</v>
      </c>
      <c r="L14" s="21">
        <f>L2</f>
        <v>46154</v>
      </c>
      <c r="M14" s="21">
        <v>80000</v>
      </c>
      <c r="N14" s="22">
        <f>L14-M14</f>
        <v>-33846</v>
      </c>
      <c r="O14" s="11"/>
      <c r="P14" s="26" t="s">
        <v>34</v>
      </c>
      <c r="Q14" s="26"/>
      <c r="R14" s="26"/>
      <c r="S14" s="26"/>
      <c r="T14" s="11"/>
    </row>
    <row r="15" spans="1:20" ht="15">
      <c r="A15" s="5"/>
      <c r="B15" s="3"/>
      <c r="C15" s="3"/>
      <c r="D15" s="3"/>
      <c r="E15" s="5"/>
      <c r="F15" s="9"/>
      <c r="G15" s="9"/>
      <c r="H15" s="10"/>
      <c r="I15" s="9"/>
      <c r="J15" s="9"/>
      <c r="K15" s="11"/>
      <c r="L15" s="11"/>
      <c r="M15" s="11"/>
      <c r="N15" s="11"/>
      <c r="O15" s="11"/>
      <c r="Q15" s="11" t="s">
        <v>16</v>
      </c>
      <c r="R15" s="11" t="s">
        <v>21</v>
      </c>
      <c r="S15" t="s">
        <v>35</v>
      </c>
      <c r="T15" s="11" t="s">
        <v>17</v>
      </c>
    </row>
    <row r="16" spans="1:20" ht="15">
      <c r="A16" s="7"/>
      <c r="B16" s="3"/>
      <c r="C16" s="3"/>
      <c r="D16" s="3"/>
      <c r="F16" s="9"/>
      <c r="G16" s="9"/>
      <c r="H16" s="10"/>
      <c r="I16" s="9"/>
      <c r="J16" s="9"/>
      <c r="K16" s="11"/>
      <c r="L16" s="11"/>
      <c r="M16" s="11"/>
      <c r="N16" s="11"/>
      <c r="O16" s="29">
        <f>INDEX($B$2:$Q$2,MATCH($P16,$B$1:$Q$1,0))</f>
        <v>602742</v>
      </c>
      <c r="P16" s="11" t="s">
        <v>0</v>
      </c>
      <c r="Q16" s="15">
        <f>B2</f>
        <v>602742</v>
      </c>
      <c r="R16" s="15">
        <f>C20+H28</f>
        <v>800000</v>
      </c>
      <c r="S16" s="15">
        <f>34036+29082+13540+2663</f>
        <v>79321</v>
      </c>
      <c r="T16" s="15">
        <f aca="true" t="shared" si="1" ref="T16:T22">Q16-R16+S16</f>
        <v>-117937</v>
      </c>
    </row>
    <row r="17" spans="1:20" ht="15.75" thickBot="1">
      <c r="A17" s="5"/>
      <c r="B17" s="3"/>
      <c r="C17" s="3"/>
      <c r="D17" s="3"/>
      <c r="F17" s="9"/>
      <c r="G17" s="9"/>
      <c r="H17" s="10"/>
      <c r="I17" s="9"/>
      <c r="J17" s="9"/>
      <c r="K17" s="11"/>
      <c r="L17" s="11"/>
      <c r="M17" s="11"/>
      <c r="N17" s="11"/>
      <c r="O17" s="29">
        <f aca="true" t="shared" si="2" ref="O17:O31">INDEX($B$2:$Q$2,MATCH($P17,$B$1:$Q$1,0))</f>
        <v>898882</v>
      </c>
      <c r="P17" s="11" t="s">
        <v>1</v>
      </c>
      <c r="Q17" s="15">
        <f>C2</f>
        <v>898882</v>
      </c>
      <c r="R17" s="15">
        <f>G20+G29</f>
        <v>1797764</v>
      </c>
      <c r="S17" s="15">
        <f>20111+17464+16935+13797+1128</f>
        <v>69435</v>
      </c>
      <c r="T17" s="15">
        <f t="shared" si="1"/>
        <v>-829447</v>
      </c>
    </row>
    <row r="18" spans="1:20" ht="15">
      <c r="A18" s="23" t="s">
        <v>25</v>
      </c>
      <c r="B18" s="24"/>
      <c r="C18" s="24"/>
      <c r="D18" s="25"/>
      <c r="E18" s="7"/>
      <c r="F18" s="23" t="s">
        <v>30</v>
      </c>
      <c r="G18" s="24"/>
      <c r="H18" s="24"/>
      <c r="I18" s="25"/>
      <c r="O18" s="29">
        <f t="shared" si="2"/>
        <v>168046</v>
      </c>
      <c r="P18" s="11" t="s">
        <v>2</v>
      </c>
      <c r="Q18" s="15">
        <f>D2</f>
        <v>168046</v>
      </c>
      <c r="R18" s="15">
        <f>C28+H30+C37</f>
        <v>1428000</v>
      </c>
      <c r="S18" s="15">
        <f>18182+8801+18239</f>
        <v>45222</v>
      </c>
      <c r="T18" s="15">
        <f t="shared" si="1"/>
        <v>-1214732</v>
      </c>
    </row>
    <row r="19" spans="1:20" ht="15">
      <c r="A19" s="16"/>
      <c r="B19" s="17" t="s">
        <v>16</v>
      </c>
      <c r="C19" s="18" t="s">
        <v>21</v>
      </c>
      <c r="D19" s="19" t="s">
        <v>17</v>
      </c>
      <c r="E19" s="7"/>
      <c r="F19" s="16"/>
      <c r="G19" s="17" t="s">
        <v>16</v>
      </c>
      <c r="H19" s="18" t="s">
        <v>21</v>
      </c>
      <c r="I19" s="19" t="s">
        <v>17</v>
      </c>
      <c r="L19">
        <v>999999</v>
      </c>
      <c r="O19" s="29">
        <f t="shared" si="2"/>
        <v>45590</v>
      </c>
      <c r="P19" s="11" t="s">
        <v>3</v>
      </c>
      <c r="Q19" s="15">
        <f>E2</f>
        <v>45590</v>
      </c>
      <c r="R19" s="15">
        <f>H12+H21+C38</f>
        <v>2148000</v>
      </c>
      <c r="S19" s="15">
        <f>1880+17913+9485+22066+12896+2845</f>
        <v>67085</v>
      </c>
      <c r="T19" s="15">
        <f t="shared" si="1"/>
        <v>-2035325</v>
      </c>
    </row>
    <row r="20" spans="1:20" ht="15">
      <c r="A20" s="20" t="s">
        <v>0</v>
      </c>
      <c r="B20" s="18">
        <f>B2</f>
        <v>602742</v>
      </c>
      <c r="C20" s="18">
        <v>400000</v>
      </c>
      <c r="D20" s="19">
        <f>B20-C20</f>
        <v>202742</v>
      </c>
      <c r="E20" s="7"/>
      <c r="F20" s="20" t="str">
        <f>C1</f>
        <v>Nails</v>
      </c>
      <c r="G20" s="18">
        <f>C2</f>
        <v>898882</v>
      </c>
      <c r="H20" s="18">
        <v>440000</v>
      </c>
      <c r="I20" s="19">
        <f>G20-H20</f>
        <v>458882</v>
      </c>
      <c r="L20">
        <v>-999999</v>
      </c>
      <c r="O20" s="29">
        <f t="shared" si="2"/>
        <v>366035</v>
      </c>
      <c r="P20" s="11" t="s">
        <v>4</v>
      </c>
      <c r="Q20" s="15">
        <f>F2</f>
        <v>366035</v>
      </c>
      <c r="R20" s="15">
        <f>C13</f>
        <v>1352000</v>
      </c>
      <c r="S20" s="15">
        <f>752+1128+14482+18844+9302+12747+842</f>
        <v>58097</v>
      </c>
      <c r="T20" s="15">
        <f t="shared" si="1"/>
        <v>-927868</v>
      </c>
    </row>
    <row r="21" spans="1:20" ht="15">
      <c r="A21" s="16" t="s">
        <v>5</v>
      </c>
      <c r="B21" s="18">
        <f>G2</f>
        <v>792544</v>
      </c>
      <c r="C21" s="18">
        <v>400000</v>
      </c>
      <c r="D21" s="19">
        <f>B21-C21</f>
        <v>392544</v>
      </c>
      <c r="E21" s="7"/>
      <c r="F21" s="16" t="s">
        <v>3</v>
      </c>
      <c r="G21" s="18">
        <f>E2</f>
        <v>45590</v>
      </c>
      <c r="H21" s="18">
        <v>440000</v>
      </c>
      <c r="I21" s="19">
        <f>G21-H21</f>
        <v>-394410</v>
      </c>
      <c r="O21" s="29">
        <f t="shared" si="2"/>
        <v>792544</v>
      </c>
      <c r="P21" s="11" t="s">
        <v>5</v>
      </c>
      <c r="Q21" s="15">
        <f>G2</f>
        <v>792544</v>
      </c>
      <c r="R21" s="15">
        <f>C21</f>
        <v>400000</v>
      </c>
      <c r="S21" s="15">
        <f>18994+18458</f>
        <v>37452</v>
      </c>
      <c r="T21" s="15">
        <f t="shared" si="1"/>
        <v>429996</v>
      </c>
    </row>
    <row r="22" spans="1:20" ht="15.75" thickBot="1">
      <c r="A22" s="14" t="s">
        <v>31</v>
      </c>
      <c r="B22" s="21">
        <f>N2</f>
        <v>910916</v>
      </c>
      <c r="C22" s="21">
        <v>400000</v>
      </c>
      <c r="D22" s="22">
        <f>B22-C22</f>
        <v>510916</v>
      </c>
      <c r="E22" s="5"/>
      <c r="F22" s="14" t="s">
        <v>7</v>
      </c>
      <c r="G22" s="21">
        <f>I2</f>
        <v>1162547</v>
      </c>
      <c r="H22" s="21">
        <v>440000</v>
      </c>
      <c r="I22" s="22">
        <f>G22-H22</f>
        <v>722547</v>
      </c>
      <c r="O22" s="29">
        <f t="shared" si="2"/>
        <v>982075</v>
      </c>
      <c r="P22" s="11" t="s">
        <v>6</v>
      </c>
      <c r="Q22" s="15">
        <f>H2</f>
        <v>982075</v>
      </c>
      <c r="R22" s="15">
        <f>C12</f>
        <v>1568000</v>
      </c>
      <c r="S22" s="15"/>
      <c r="T22" s="15">
        <f t="shared" si="1"/>
        <v>-585925</v>
      </c>
    </row>
    <row r="23" spans="2:20" ht="15">
      <c r="B23" s="3"/>
      <c r="C23" s="3"/>
      <c r="D23" s="3"/>
      <c r="E23" s="5"/>
      <c r="F23" s="9"/>
      <c r="G23" s="9"/>
      <c r="H23" s="12"/>
      <c r="I23" s="9"/>
      <c r="J23" s="9"/>
      <c r="K23" s="11"/>
      <c r="L23" s="11"/>
      <c r="M23" s="11"/>
      <c r="N23" s="11"/>
      <c r="O23" s="29">
        <f t="shared" si="2"/>
        <v>1162547</v>
      </c>
      <c r="P23" s="11" t="s">
        <v>7</v>
      </c>
      <c r="Q23" s="15">
        <f>I2</f>
        <v>1162547</v>
      </c>
      <c r="R23" s="15">
        <f>C14+H22</f>
        <v>1232000</v>
      </c>
      <c r="S23" s="15">
        <f>220000+12029</f>
        <v>232029</v>
      </c>
      <c r="T23" s="15">
        <f>Q23-R23+S23</f>
        <v>162576</v>
      </c>
    </row>
    <row r="24" spans="2:20" ht="15">
      <c r="B24" s="3"/>
      <c r="C24" s="3"/>
      <c r="D24" s="3"/>
      <c r="E24" s="5"/>
      <c r="F24" s="9"/>
      <c r="G24" s="9"/>
      <c r="H24" s="12"/>
      <c r="I24" s="9"/>
      <c r="J24" s="9"/>
      <c r="K24" s="11"/>
      <c r="L24" s="11"/>
      <c r="M24" s="11"/>
      <c r="N24" s="11"/>
      <c r="O24" s="29">
        <f t="shared" si="2"/>
        <v>46969</v>
      </c>
      <c r="P24" s="11" t="s">
        <v>8</v>
      </c>
      <c r="Q24" s="15">
        <f>J2</f>
        <v>46969</v>
      </c>
      <c r="R24" s="15">
        <f>M12+H37</f>
        <v>300000</v>
      </c>
      <c r="S24" s="15"/>
      <c r="T24" s="15">
        <f aca="true" t="shared" si="3" ref="T24:T31">Q24-R24+S24</f>
        <v>-253031</v>
      </c>
    </row>
    <row r="25" spans="2:20" ht="15.75" thickBot="1">
      <c r="B25" s="3"/>
      <c r="C25" s="3"/>
      <c r="D25" s="3"/>
      <c r="F25" s="9"/>
      <c r="G25" s="9"/>
      <c r="H25" s="12"/>
      <c r="I25" s="9"/>
      <c r="J25" s="9"/>
      <c r="K25" s="11"/>
      <c r="L25" s="11"/>
      <c r="M25" s="11"/>
      <c r="N25" s="11"/>
      <c r="O25" s="29">
        <f t="shared" si="2"/>
        <v>287795</v>
      </c>
      <c r="P25" s="11" t="s">
        <v>9</v>
      </c>
      <c r="Q25" s="15">
        <f>K2</f>
        <v>287795</v>
      </c>
      <c r="R25" s="15">
        <f>M13+C29+C39</f>
        <v>1064000</v>
      </c>
      <c r="S25" s="15"/>
      <c r="T25" s="15">
        <f t="shared" si="3"/>
        <v>-776205</v>
      </c>
    </row>
    <row r="26" spans="1:20" ht="15">
      <c r="A26" s="23" t="s">
        <v>27</v>
      </c>
      <c r="B26" s="24"/>
      <c r="C26" s="24"/>
      <c r="D26" s="25"/>
      <c r="F26" s="23" t="s">
        <v>29</v>
      </c>
      <c r="G26" s="24"/>
      <c r="H26" s="24"/>
      <c r="I26" s="25"/>
      <c r="J26" s="9"/>
      <c r="O26" s="29">
        <f t="shared" si="2"/>
        <v>46154</v>
      </c>
      <c r="P26" s="11" t="s">
        <v>10</v>
      </c>
      <c r="Q26" s="15">
        <f>L2</f>
        <v>46154</v>
      </c>
      <c r="R26" s="15">
        <f>M14</f>
        <v>80000</v>
      </c>
      <c r="S26" s="15"/>
      <c r="T26" s="15">
        <f t="shared" si="3"/>
        <v>-33846</v>
      </c>
    </row>
    <row r="27" spans="1:20" ht="15">
      <c r="A27" s="16"/>
      <c r="B27" s="17" t="s">
        <v>16</v>
      </c>
      <c r="C27" s="18" t="s">
        <v>21</v>
      </c>
      <c r="D27" s="19" t="s">
        <v>17</v>
      </c>
      <c r="F27" s="16"/>
      <c r="G27" s="17" t="s">
        <v>16</v>
      </c>
      <c r="H27" s="18" t="s">
        <v>21</v>
      </c>
      <c r="I27" s="19" t="s">
        <v>17</v>
      </c>
      <c r="J27" s="9"/>
      <c r="O27" s="29">
        <f t="shared" si="2"/>
        <v>433046</v>
      </c>
      <c r="P27" s="11" t="s">
        <v>11</v>
      </c>
      <c r="Q27" s="15">
        <f>M2</f>
        <v>433046</v>
      </c>
      <c r="R27" s="15">
        <f>H13+C30</f>
        <v>1560000</v>
      </c>
      <c r="S27" s="15"/>
      <c r="T27" s="15">
        <f t="shared" si="3"/>
        <v>-1126954</v>
      </c>
    </row>
    <row r="28" spans="1:20" ht="15">
      <c r="A28" s="20" t="s">
        <v>2</v>
      </c>
      <c r="B28" s="18">
        <f>D2</f>
        <v>168046</v>
      </c>
      <c r="C28" s="18">
        <v>520000</v>
      </c>
      <c r="D28" s="19">
        <f>B28-C28</f>
        <v>-351954</v>
      </c>
      <c r="E28" s="11"/>
      <c r="F28" s="20" t="s">
        <v>0</v>
      </c>
      <c r="G28" s="18">
        <f>B2</f>
        <v>602742</v>
      </c>
      <c r="H28" s="18">
        <v>400000</v>
      </c>
      <c r="I28" s="19">
        <f>G28-H28</f>
        <v>202742</v>
      </c>
      <c r="J28" s="9"/>
      <c r="O28" s="29">
        <f t="shared" si="2"/>
        <v>910916</v>
      </c>
      <c r="P28" s="11" t="s">
        <v>12</v>
      </c>
      <c r="Q28" s="15">
        <f>N2</f>
        <v>910916</v>
      </c>
      <c r="R28" s="15">
        <f>C22</f>
        <v>400000</v>
      </c>
      <c r="S28" s="15"/>
      <c r="T28" s="15">
        <f t="shared" si="3"/>
        <v>510916</v>
      </c>
    </row>
    <row r="29" spans="1:20" ht="15">
      <c r="A29" s="16" t="s">
        <v>9</v>
      </c>
      <c r="B29" s="18">
        <f>K2</f>
        <v>287795</v>
      </c>
      <c r="C29" s="18">
        <v>464000</v>
      </c>
      <c r="D29" s="19">
        <f>B29-C29</f>
        <v>-176205</v>
      </c>
      <c r="E29" s="11"/>
      <c r="F29" s="16" t="s">
        <v>1</v>
      </c>
      <c r="G29" s="18">
        <f>C2</f>
        <v>898882</v>
      </c>
      <c r="H29" s="18">
        <v>400000</v>
      </c>
      <c r="I29" s="19">
        <f>G29-H29</f>
        <v>498882</v>
      </c>
      <c r="J29" s="9"/>
      <c r="O29" s="29">
        <f t="shared" si="2"/>
        <v>885203</v>
      </c>
      <c r="P29" s="11" t="s">
        <v>13</v>
      </c>
      <c r="Q29" s="15">
        <f>O2</f>
        <v>885203</v>
      </c>
      <c r="R29" s="15">
        <f>H38</f>
        <v>144000</v>
      </c>
      <c r="S29" s="15"/>
      <c r="T29" s="15">
        <f t="shared" si="3"/>
        <v>741203</v>
      </c>
    </row>
    <row r="30" spans="1:20" ht="15.75" thickBot="1">
      <c r="A30" s="14" t="s">
        <v>11</v>
      </c>
      <c r="B30" s="21">
        <f>M2</f>
        <v>433046</v>
      </c>
      <c r="C30" s="21">
        <v>440000</v>
      </c>
      <c r="D30" s="22">
        <f>B30-C30</f>
        <v>-6954</v>
      </c>
      <c r="E30" s="11"/>
      <c r="F30" s="14" t="s">
        <v>2</v>
      </c>
      <c r="G30" s="21">
        <f>D2</f>
        <v>168046</v>
      </c>
      <c r="H30" s="21">
        <v>400000</v>
      </c>
      <c r="I30" s="22">
        <f>G30-H30</f>
        <v>-231954</v>
      </c>
      <c r="J30" s="9"/>
      <c r="O30" s="29">
        <f t="shared" si="2"/>
        <v>195636</v>
      </c>
      <c r="P30" s="11" t="s">
        <v>14</v>
      </c>
      <c r="Q30" s="15">
        <f>P2</f>
        <v>195636</v>
      </c>
      <c r="R30" s="15">
        <f>H14</f>
        <v>1120000</v>
      </c>
      <c r="S30" s="15"/>
      <c r="T30" s="15">
        <f t="shared" si="3"/>
        <v>-924364</v>
      </c>
    </row>
    <row r="31" spans="5:20" ht="15">
      <c r="E31" s="11"/>
      <c r="F31" s="9"/>
      <c r="G31" s="9"/>
      <c r="H31" s="10"/>
      <c r="I31" s="9"/>
      <c r="J31" s="9"/>
      <c r="K31" s="11"/>
      <c r="L31" s="11"/>
      <c r="M31" s="11"/>
      <c r="N31" s="11"/>
      <c r="O31" s="29">
        <f t="shared" si="2"/>
        <v>223179</v>
      </c>
      <c r="P31" s="11" t="s">
        <v>15</v>
      </c>
      <c r="Q31" s="15">
        <f>Q2</f>
        <v>223179</v>
      </c>
      <c r="R31" s="15">
        <f>H39</f>
        <v>148000</v>
      </c>
      <c r="S31" s="15"/>
      <c r="T31" s="15">
        <f t="shared" si="3"/>
        <v>75179</v>
      </c>
    </row>
    <row r="32" spans="2:20" ht="15">
      <c r="B32" s="3"/>
      <c r="E32" s="11"/>
      <c r="O32" s="11"/>
      <c r="P32" s="11"/>
      <c r="Q32" s="11"/>
      <c r="R32" s="11"/>
      <c r="S32" s="12"/>
      <c r="T32" s="11"/>
    </row>
    <row r="33" spans="5:20" ht="15">
      <c r="E33" s="11"/>
      <c r="O33" s="11"/>
      <c r="P33" s="11"/>
      <c r="Q33" s="11"/>
      <c r="R33" s="11"/>
      <c r="S33" s="12"/>
      <c r="T33" s="11"/>
    </row>
    <row r="34" spans="2:20" ht="15.75" thickBot="1">
      <c r="B34" s="3"/>
      <c r="E34" s="11"/>
      <c r="O34" s="11"/>
      <c r="P34" s="11"/>
      <c r="Q34" s="11"/>
      <c r="R34" s="11"/>
      <c r="S34" s="12"/>
      <c r="T34" s="11"/>
    </row>
    <row r="35" spans="1:20" ht="15">
      <c r="A35" s="23" t="s">
        <v>26</v>
      </c>
      <c r="B35" s="24"/>
      <c r="C35" s="24"/>
      <c r="D35" s="25"/>
      <c r="E35" s="9"/>
      <c r="F35" s="23" t="s">
        <v>28</v>
      </c>
      <c r="G35" s="24"/>
      <c r="H35" s="24"/>
      <c r="I35" s="25"/>
      <c r="O35" s="11"/>
      <c r="P35" s="11"/>
      <c r="Q35" s="11"/>
      <c r="R35" s="11"/>
      <c r="S35" s="12"/>
      <c r="T35" s="11"/>
    </row>
    <row r="36" spans="1:20" ht="15">
      <c r="A36" s="16"/>
      <c r="B36" s="17" t="s">
        <v>16</v>
      </c>
      <c r="C36" s="18" t="s">
        <v>21</v>
      </c>
      <c r="D36" s="19" t="s">
        <v>17</v>
      </c>
      <c r="E36" s="9"/>
      <c r="F36" s="16"/>
      <c r="G36" s="17" t="s">
        <v>16</v>
      </c>
      <c r="H36" s="18" t="s">
        <v>21</v>
      </c>
      <c r="I36" s="19" t="s">
        <v>17</v>
      </c>
      <c r="O36" s="11"/>
      <c r="P36" s="11"/>
      <c r="Q36" s="11"/>
      <c r="R36" s="11"/>
      <c r="S36" s="12"/>
      <c r="T36" s="11"/>
    </row>
    <row r="37" spans="1:20" ht="15">
      <c r="A37" s="20" t="s">
        <v>2</v>
      </c>
      <c r="B37" s="18">
        <f>D2</f>
        <v>168046</v>
      </c>
      <c r="C37" s="18">
        <v>508000</v>
      </c>
      <c r="D37" s="19">
        <f>B37-C37</f>
        <v>-339954</v>
      </c>
      <c r="E37" s="9"/>
      <c r="F37" s="20" t="s">
        <v>20</v>
      </c>
      <c r="G37" s="18">
        <f>J2</f>
        <v>46969</v>
      </c>
      <c r="H37" s="18">
        <v>140000</v>
      </c>
      <c r="I37" s="19">
        <f>G37-H37</f>
        <v>-93031</v>
      </c>
      <c r="J37" s="9"/>
      <c r="K37" s="11"/>
      <c r="L37" s="11"/>
      <c r="M37" s="11"/>
      <c r="N37" s="11"/>
      <c r="O37" s="11"/>
      <c r="P37" s="11"/>
      <c r="Q37" s="11"/>
      <c r="R37" s="11"/>
      <c r="S37" s="12"/>
      <c r="T37" s="11"/>
    </row>
    <row r="38" spans="1:20" ht="15">
      <c r="A38" s="16" t="s">
        <v>3</v>
      </c>
      <c r="B38" s="18">
        <f>E2</f>
        <v>45590</v>
      </c>
      <c r="C38" s="18">
        <v>508000</v>
      </c>
      <c r="D38" s="19">
        <f>B38-C38</f>
        <v>-462410</v>
      </c>
      <c r="E38" s="9"/>
      <c r="F38" s="16" t="s">
        <v>32</v>
      </c>
      <c r="G38" s="18">
        <f>O2</f>
        <v>885203</v>
      </c>
      <c r="H38" s="18">
        <v>144000</v>
      </c>
      <c r="I38" s="19">
        <f>G38-H38</f>
        <v>741203</v>
      </c>
      <c r="J38" s="9"/>
      <c r="K38" s="11"/>
      <c r="L38" s="11"/>
      <c r="M38" s="11"/>
      <c r="N38" s="11"/>
      <c r="O38" s="11"/>
      <c r="P38" s="11"/>
      <c r="Q38" s="11"/>
      <c r="R38" s="11"/>
      <c r="S38" s="12"/>
      <c r="T38" s="11"/>
    </row>
    <row r="39" spans="1:20" ht="15.75" thickBot="1">
      <c r="A39" s="14" t="s">
        <v>9</v>
      </c>
      <c r="B39" s="21">
        <f>K2</f>
        <v>287795</v>
      </c>
      <c r="C39" s="21">
        <v>480000</v>
      </c>
      <c r="D39" s="22">
        <f>B39-C39</f>
        <v>-192205</v>
      </c>
      <c r="E39" s="9"/>
      <c r="F39" s="14" t="s">
        <v>33</v>
      </c>
      <c r="G39" s="21">
        <f>Q2</f>
        <v>223179</v>
      </c>
      <c r="H39" s="21">
        <v>148000</v>
      </c>
      <c r="I39" s="22">
        <f>G39-H39</f>
        <v>75179</v>
      </c>
      <c r="J39" s="9"/>
      <c r="K39" s="11"/>
      <c r="L39" s="11"/>
      <c r="M39" s="11"/>
      <c r="N39" s="11"/>
      <c r="O39" s="11"/>
      <c r="P39" s="11"/>
      <c r="Q39" s="11"/>
      <c r="R39" s="11"/>
      <c r="S39" s="12"/>
      <c r="T39" s="11"/>
    </row>
    <row r="40" spans="5:20" ht="15">
      <c r="E40" s="11"/>
      <c r="F40" s="9"/>
      <c r="G40" s="9"/>
      <c r="H40" s="10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2"/>
      <c r="T40" s="11"/>
    </row>
    <row r="41" spans="5:20" ht="15">
      <c r="E41" s="11"/>
      <c r="F41" s="9"/>
      <c r="G41" s="9"/>
      <c r="H41" s="11"/>
      <c r="I41" s="9"/>
      <c r="J41" s="9"/>
      <c r="K41" s="11"/>
      <c r="L41" s="11"/>
      <c r="M41" s="11"/>
      <c r="N41" s="11"/>
      <c r="O41" s="11"/>
      <c r="P41" s="11"/>
      <c r="Q41" s="11"/>
      <c r="R41" s="11"/>
      <c r="S41" s="12"/>
      <c r="T41" s="11"/>
    </row>
    <row r="42" spans="5:19" ht="15">
      <c r="E42" s="11"/>
      <c r="F42" s="9"/>
      <c r="G42" s="9"/>
      <c r="H42" s="10"/>
      <c r="I42" s="9"/>
      <c r="J42" s="9"/>
      <c r="K42" s="11"/>
      <c r="L42" s="11"/>
      <c r="M42" s="11"/>
      <c r="N42" s="11"/>
      <c r="O42" s="11"/>
      <c r="P42" s="11"/>
      <c r="Q42" s="11"/>
      <c r="R42" s="11"/>
      <c r="S42" s="12"/>
    </row>
    <row r="43" spans="5:19" ht="15">
      <c r="E43" s="11"/>
      <c r="F43" s="9"/>
      <c r="G43" s="9"/>
      <c r="H43" s="10"/>
      <c r="I43" s="9"/>
      <c r="J43" s="9"/>
      <c r="K43" s="11"/>
      <c r="L43" s="11"/>
      <c r="M43" s="11"/>
      <c r="N43" s="11"/>
      <c r="O43" s="11"/>
      <c r="P43" s="11"/>
      <c r="Q43" s="11"/>
      <c r="R43" s="11"/>
      <c r="S43" s="12"/>
    </row>
    <row r="44" spans="5:19" ht="15">
      <c r="E44" s="11"/>
      <c r="F44" s="9"/>
      <c r="G44" s="9"/>
      <c r="H44" s="10"/>
      <c r="I44" s="9"/>
      <c r="J44" s="9"/>
      <c r="K44" s="11"/>
      <c r="L44" s="11"/>
      <c r="M44" s="11"/>
      <c r="N44" s="11"/>
      <c r="O44" s="11"/>
      <c r="P44" s="11"/>
      <c r="Q44" s="11"/>
      <c r="R44" s="11"/>
      <c r="S44" s="12"/>
    </row>
    <row r="45" spans="5:19" ht="15">
      <c r="E45" s="11"/>
      <c r="F45" s="9"/>
      <c r="G45" s="9"/>
      <c r="H45" s="10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2"/>
    </row>
    <row r="46" spans="5:19" ht="15">
      <c r="E46" s="11"/>
      <c r="F46" s="9"/>
      <c r="G46" s="9"/>
      <c r="H46" s="10"/>
      <c r="I46" s="9"/>
      <c r="J46" s="9"/>
      <c r="K46" s="11"/>
      <c r="L46" s="11"/>
      <c r="M46" s="11"/>
      <c r="N46" s="11"/>
      <c r="O46" s="11"/>
      <c r="P46" s="11"/>
      <c r="Q46" s="11"/>
      <c r="R46" s="11"/>
      <c r="S46" s="12"/>
    </row>
    <row r="47" spans="6:19" ht="15">
      <c r="F47" s="9"/>
      <c r="G47" s="9"/>
      <c r="H47" s="10"/>
      <c r="I47" s="9"/>
      <c r="J47" s="9"/>
      <c r="K47" s="11"/>
      <c r="L47" s="11"/>
      <c r="M47" s="11"/>
      <c r="N47" s="11"/>
      <c r="O47" s="11"/>
      <c r="P47" s="11"/>
      <c r="Q47" s="11"/>
      <c r="R47" s="11"/>
      <c r="S47" s="12"/>
    </row>
    <row r="48" spans="6:19" ht="15">
      <c r="F48" s="9"/>
      <c r="G48" s="9"/>
      <c r="H48" s="10"/>
      <c r="I48" s="9"/>
      <c r="J48" s="9"/>
      <c r="K48" s="11"/>
      <c r="L48" s="11"/>
      <c r="M48" s="11"/>
      <c r="N48" s="11"/>
      <c r="O48" s="11"/>
      <c r="P48" s="11"/>
      <c r="Q48" s="11"/>
      <c r="R48" s="11"/>
      <c r="S48" s="11"/>
    </row>
    <row r="49" spans="6:19" ht="15">
      <c r="F49" s="9"/>
      <c r="G49" s="9"/>
      <c r="H49" s="10"/>
      <c r="I49" s="9"/>
      <c r="J49" s="9"/>
      <c r="K49" s="11"/>
      <c r="L49" s="11"/>
      <c r="M49" s="11"/>
      <c r="N49" s="11"/>
      <c r="O49" s="11"/>
      <c r="P49" s="11"/>
      <c r="Q49" s="11"/>
      <c r="R49" s="11"/>
      <c r="S49" s="11"/>
    </row>
    <row r="50" spans="6:19" ht="1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6:19" ht="1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</sheetData>
  <sheetProtection/>
  <mergeCells count="10">
    <mergeCell ref="A10:D10"/>
    <mergeCell ref="F10:I10"/>
    <mergeCell ref="K10:N10"/>
    <mergeCell ref="A18:D18"/>
    <mergeCell ref="A35:D35"/>
    <mergeCell ref="F35:I35"/>
    <mergeCell ref="A26:D26"/>
    <mergeCell ref="F26:I26"/>
    <mergeCell ref="F18:I18"/>
    <mergeCell ref="P14:S14"/>
  </mergeCells>
  <conditionalFormatting sqref="L19:L20">
    <cfRule type="expression" priority="1" dxfId="4" stopIfTrue="1">
      <formula>L19&gt;0</formula>
    </cfRule>
    <cfRule type="expression" priority="2" dxfId="0" stopIfTrue="1">
      <formula>L19&lt;=0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Wampi</dc:creator>
  <cp:keywords/>
  <dc:description/>
  <cp:lastModifiedBy>Hans</cp:lastModifiedBy>
  <dcterms:created xsi:type="dcterms:W3CDTF">2013-10-26T12:56:33Z</dcterms:created>
  <dcterms:modified xsi:type="dcterms:W3CDTF">2014-04-22T06:11:38Z</dcterms:modified>
  <cp:category/>
  <cp:version/>
  <cp:contentType/>
  <cp:contentStatus/>
</cp:coreProperties>
</file>