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3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nrikrydiander/Desktop/Akademiuddannelsen Merkonom/Operationelt Indkøb/Excelberegner/"/>
    </mc:Choice>
  </mc:AlternateContent>
  <bookViews>
    <workbookView xWindow="0" yWindow="460" windowWidth="25600" windowHeight="14380" tabRatio="500"/>
  </bookViews>
  <sheets>
    <sheet name="Ark1" sheetId="1" r:id="rId1"/>
    <sheet name="test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6" i="1" l="1"/>
  <c r="B79" i="1"/>
  <c r="B78" i="2"/>
  <c r="B77" i="2"/>
  <c r="B76" i="2"/>
  <c r="B70" i="2"/>
  <c r="B73" i="2"/>
  <c r="B75" i="2"/>
  <c r="B74" i="2"/>
  <c r="B72" i="2"/>
  <c r="B71" i="2"/>
  <c r="C30" i="2"/>
  <c r="C28" i="2"/>
  <c r="C18" i="2"/>
  <c r="C13" i="2"/>
  <c r="C26" i="2"/>
  <c r="C24" i="2"/>
  <c r="C20" i="2"/>
  <c r="C22" i="2"/>
  <c r="B74" i="1"/>
  <c r="B78" i="1"/>
  <c r="B77" i="1"/>
  <c r="B75" i="1"/>
  <c r="B72" i="1"/>
  <c r="B71" i="1"/>
  <c r="B73" i="1"/>
  <c r="B70" i="1"/>
  <c r="C30" i="1"/>
  <c r="C28" i="1"/>
  <c r="C18" i="1"/>
  <c r="C13" i="1"/>
  <c r="C26" i="1"/>
  <c r="C20" i="1"/>
  <c r="C24" i="1"/>
  <c r="C22" i="1"/>
</calcChain>
</file>

<file path=xl/sharedStrings.xml><?xml version="1.0" encoding="utf-8"?>
<sst xmlns="http://schemas.openxmlformats.org/spreadsheetml/2006/main" count="81" uniqueCount="44">
  <si>
    <t>Sikkerhedslager</t>
    <phoneticPr fontId="2" type="noConversion"/>
  </si>
  <si>
    <t>Wilsons formel</t>
    <phoneticPr fontId="2" type="noConversion"/>
  </si>
  <si>
    <t>Lagerrente (i decimaler)</t>
    <phoneticPr fontId="2" type="noConversion"/>
  </si>
  <si>
    <t>Årlige lageromkostninger</t>
    <phoneticPr fontId="2" type="noConversion"/>
  </si>
  <si>
    <t>Lageromk + sikkerhedslager</t>
    <phoneticPr fontId="2" type="noConversion"/>
  </si>
  <si>
    <t>Årlige ordreomkostninger</t>
    <phoneticPr fontId="2" type="noConversion"/>
  </si>
  <si>
    <t>Antal indkøb pr. år</t>
    <phoneticPr fontId="2" type="noConversion"/>
  </si>
  <si>
    <t>Antal dage ml. bestilling</t>
    <phoneticPr fontId="2" type="noConversion"/>
  </si>
  <si>
    <t>Bestillingspunkt</t>
    <phoneticPr fontId="2" type="noConversion"/>
  </si>
  <si>
    <t>Leveringstid</t>
    <phoneticPr fontId="2" type="noConversion"/>
  </si>
  <si>
    <t>Bestillingspunkt m. sik.lager</t>
    <phoneticPr fontId="2" type="noConversion"/>
  </si>
  <si>
    <t>Kun hvis bestillingspunkt</t>
  </si>
  <si>
    <t>F.eks  "0,12"</t>
  </si>
  <si>
    <t>Kostpris pr. stk. i kr</t>
  </si>
  <si>
    <t>Ordreomkost. pr. gang i kr</t>
  </si>
  <si>
    <t>Årlig forbrug i stk</t>
  </si>
  <si>
    <t xml:space="preserve">Optimal indkøbsstørrelse pr. gang </t>
  </si>
  <si>
    <t>OBS! Indtastning KUN i de farvede felter</t>
  </si>
  <si>
    <t>Sikkerhedslager (uger)</t>
  </si>
  <si>
    <t>1 mdr. = 4 uger</t>
  </si>
  <si>
    <t>1 år = 50 uger</t>
  </si>
  <si>
    <t>Beregn følgende:</t>
  </si>
  <si>
    <t>SL = Sikkerhedslager</t>
  </si>
  <si>
    <t>Bestillingspunkt</t>
  </si>
  <si>
    <t>Lageromsætningshastighed</t>
  </si>
  <si>
    <t>Leveringstid (uger)</t>
  </si>
  <si>
    <t>Ordreomkostning pr. Gang i kr.</t>
  </si>
  <si>
    <t>Indkøbspris i kr./stk.</t>
  </si>
  <si>
    <t>Salg i leveringstiden stk.</t>
  </si>
  <si>
    <t>Gennemsnit lager stk.</t>
  </si>
  <si>
    <t>Lageromkostninger i kr.</t>
  </si>
  <si>
    <t>Ordreomkostninger i kr.</t>
  </si>
  <si>
    <t>Qopt= optimal ordrestørrelse i stk.(Wilson)</t>
  </si>
  <si>
    <t>Årligt salg stk.</t>
  </si>
  <si>
    <t>Ordrestørrelse stk. (Q)</t>
  </si>
  <si>
    <t>Antal køb  stk. / År</t>
  </si>
  <si>
    <t>Lageromkostning i % ®</t>
  </si>
  <si>
    <t>Gennemsnit lagerværdi</t>
  </si>
  <si>
    <t>Data givet i opgave</t>
  </si>
  <si>
    <t>x</t>
  </si>
  <si>
    <t>Max. Lager</t>
  </si>
  <si>
    <t>BP = Bestillingspunkt</t>
  </si>
  <si>
    <t>Snit lager stk.</t>
  </si>
  <si>
    <t>Snit lagerværdi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</si>
</sst>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8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color theme="0"/>
      <name val="Verdana"/>
    </font>
    <font>
      <sz val="10"/>
      <color rgb="FFFFFF00"/>
      <name val="Verdana"/>
    </font>
    <font>
      <sz val="10"/>
      <color theme="1"/>
      <name val="Verdana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43" fontId="0" fillId="0" borderId="0" xfId="1" applyNumberFormat="1" applyFont="1"/>
    <xf numFmtId="0" fontId="0" fillId="4" borderId="0" xfId="0" applyFill="1"/>
    <xf numFmtId="164" fontId="0" fillId="5" borderId="1" xfId="1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6" borderId="0" xfId="0" applyFill="1"/>
    <xf numFmtId="164" fontId="6" fillId="6" borderId="0" xfId="1" applyNumberFormat="1" applyFont="1" applyFill="1"/>
    <xf numFmtId="43" fontId="6" fillId="6" borderId="0" xfId="1" applyNumberFormat="1" applyFont="1" applyFill="1"/>
    <xf numFmtId="164" fontId="6" fillId="6" borderId="0" xfId="0" applyNumberFormat="1" applyFont="1" applyFill="1"/>
    <xf numFmtId="164" fontId="7" fillId="6" borderId="0" xfId="1" applyNumberFormat="1" applyFont="1" applyFill="1"/>
    <xf numFmtId="0" fontId="5" fillId="3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55</xdr:row>
      <xdr:rowOff>38100</xdr:rowOff>
    </xdr:from>
    <xdr:to>
      <xdr:col>11</xdr:col>
      <xdr:colOff>0</xdr:colOff>
      <xdr:row>81</xdr:row>
      <xdr:rowOff>88900</xdr:rowOff>
    </xdr:to>
    <xdr:sp macro="" textlink="">
      <xdr:nvSpPr>
        <xdr:cNvPr id="2" name="Rektangel 1"/>
        <xdr:cNvSpPr/>
      </xdr:nvSpPr>
      <xdr:spPr>
        <a:xfrm>
          <a:off x="5702300" y="9118600"/>
          <a:ext cx="5359400" cy="4343400"/>
        </a:xfrm>
        <a:prstGeom prst="rect">
          <a:avLst/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5</xdr:col>
      <xdr:colOff>825500</xdr:colOff>
      <xdr:row>56</xdr:row>
      <xdr:rowOff>127000</xdr:rowOff>
    </xdr:from>
    <xdr:to>
      <xdr:col>5</xdr:col>
      <xdr:colOff>825500</xdr:colOff>
      <xdr:row>75</xdr:row>
      <xdr:rowOff>12700</xdr:rowOff>
    </xdr:to>
    <xdr:cxnSp macro="">
      <xdr:nvCxnSpPr>
        <xdr:cNvPr id="4" name="Lige pilforbindelse 3"/>
        <xdr:cNvCxnSpPr/>
      </xdr:nvCxnSpPr>
      <xdr:spPr>
        <a:xfrm flipV="1">
          <a:off x="6502400" y="9372600"/>
          <a:ext cx="0" cy="30226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812800</xdr:colOff>
      <xdr:row>75</xdr:row>
      <xdr:rowOff>25400</xdr:rowOff>
    </xdr:from>
    <xdr:to>
      <xdr:col>10</xdr:col>
      <xdr:colOff>177800</xdr:colOff>
      <xdr:row>75</xdr:row>
      <xdr:rowOff>38100</xdr:rowOff>
    </xdr:to>
    <xdr:cxnSp macro="">
      <xdr:nvCxnSpPr>
        <xdr:cNvPr id="6" name="Lige pilforbindelse 5"/>
        <xdr:cNvCxnSpPr/>
      </xdr:nvCxnSpPr>
      <xdr:spPr>
        <a:xfrm>
          <a:off x="6489700" y="12407900"/>
          <a:ext cx="3911600" cy="127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54</xdr:row>
      <xdr:rowOff>88900</xdr:rowOff>
    </xdr:from>
    <xdr:to>
      <xdr:col>6</xdr:col>
      <xdr:colOff>292100</xdr:colOff>
      <xdr:row>56</xdr:row>
      <xdr:rowOff>63500</xdr:rowOff>
    </xdr:to>
    <xdr:sp macro="" textlink="">
      <xdr:nvSpPr>
        <xdr:cNvPr id="7" name="Tekstfelt 6"/>
        <xdr:cNvSpPr txBox="1"/>
      </xdr:nvSpPr>
      <xdr:spPr>
        <a:xfrm>
          <a:off x="6248400" y="9004300"/>
          <a:ext cx="558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Lager</a:t>
          </a:r>
        </a:p>
      </xdr:txBody>
    </xdr:sp>
    <xdr:clientData/>
  </xdr:twoCellAnchor>
  <xdr:twoCellAnchor>
    <xdr:from>
      <xdr:col>10</xdr:col>
      <xdr:colOff>279400</xdr:colOff>
      <xdr:row>74</xdr:row>
      <xdr:rowOff>127000</xdr:rowOff>
    </xdr:from>
    <xdr:to>
      <xdr:col>11</xdr:col>
      <xdr:colOff>0</xdr:colOff>
      <xdr:row>76</xdr:row>
      <xdr:rowOff>101600</xdr:rowOff>
    </xdr:to>
    <xdr:sp macro="" textlink="">
      <xdr:nvSpPr>
        <xdr:cNvPr id="8" name="Tekstfelt 7"/>
        <xdr:cNvSpPr txBox="1"/>
      </xdr:nvSpPr>
      <xdr:spPr>
        <a:xfrm>
          <a:off x="10502900" y="12344400"/>
          <a:ext cx="558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Tid</a:t>
          </a:r>
        </a:p>
      </xdr:txBody>
    </xdr:sp>
    <xdr:clientData/>
  </xdr:twoCellAnchor>
  <xdr:twoCellAnchor>
    <xdr:from>
      <xdr:col>6</xdr:col>
      <xdr:colOff>25400</xdr:colOff>
      <xdr:row>71</xdr:row>
      <xdr:rowOff>114300</xdr:rowOff>
    </xdr:from>
    <xdr:to>
      <xdr:col>9</xdr:col>
      <xdr:colOff>571500</xdr:colOff>
      <xdr:row>71</xdr:row>
      <xdr:rowOff>152400</xdr:rowOff>
    </xdr:to>
    <xdr:cxnSp macro="">
      <xdr:nvCxnSpPr>
        <xdr:cNvPr id="10" name="Lige forbindelse 9"/>
        <xdr:cNvCxnSpPr/>
      </xdr:nvCxnSpPr>
      <xdr:spPr>
        <a:xfrm>
          <a:off x="6540500" y="11836400"/>
          <a:ext cx="3416300" cy="381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736600</xdr:colOff>
      <xdr:row>70</xdr:row>
      <xdr:rowOff>127000</xdr:rowOff>
    </xdr:from>
    <xdr:to>
      <xdr:col>10</xdr:col>
      <xdr:colOff>457200</xdr:colOff>
      <xdr:row>72</xdr:row>
      <xdr:rowOff>101600</xdr:rowOff>
    </xdr:to>
    <xdr:sp macro="" textlink="">
      <xdr:nvSpPr>
        <xdr:cNvPr id="11" name="Tekstfelt 10"/>
        <xdr:cNvSpPr txBox="1"/>
      </xdr:nvSpPr>
      <xdr:spPr>
        <a:xfrm>
          <a:off x="10121900" y="11684000"/>
          <a:ext cx="558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SL</a:t>
          </a:r>
        </a:p>
      </xdr:txBody>
    </xdr:sp>
    <xdr:clientData/>
  </xdr:twoCellAnchor>
  <xdr:twoCellAnchor>
    <xdr:from>
      <xdr:col>6</xdr:col>
      <xdr:colOff>25400</xdr:colOff>
      <xdr:row>58</xdr:row>
      <xdr:rowOff>50800</xdr:rowOff>
    </xdr:from>
    <xdr:to>
      <xdr:col>9</xdr:col>
      <xdr:colOff>571500</xdr:colOff>
      <xdr:row>58</xdr:row>
      <xdr:rowOff>63500</xdr:rowOff>
    </xdr:to>
    <xdr:cxnSp macro="">
      <xdr:nvCxnSpPr>
        <xdr:cNvPr id="13" name="Lige forbindelse 12"/>
        <xdr:cNvCxnSpPr/>
      </xdr:nvCxnSpPr>
      <xdr:spPr>
        <a:xfrm>
          <a:off x="6540500" y="9626600"/>
          <a:ext cx="3416300" cy="12700"/>
        </a:xfrm>
        <a:prstGeom prst="line">
          <a:avLst/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749300</xdr:colOff>
      <xdr:row>57</xdr:row>
      <xdr:rowOff>101600</xdr:rowOff>
    </xdr:from>
    <xdr:to>
      <xdr:col>11</xdr:col>
      <xdr:colOff>12700</xdr:colOff>
      <xdr:row>60</xdr:row>
      <xdr:rowOff>0</xdr:rowOff>
    </xdr:to>
    <xdr:sp macro="" textlink="">
      <xdr:nvSpPr>
        <xdr:cNvPr id="14" name="Tekstfelt 13"/>
        <xdr:cNvSpPr txBox="1"/>
      </xdr:nvSpPr>
      <xdr:spPr>
        <a:xfrm>
          <a:off x="10134600" y="9512300"/>
          <a:ext cx="939800" cy="39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Max</a:t>
          </a:r>
          <a:r>
            <a:rPr lang="da-DK" sz="1100" baseline="0"/>
            <a:t> lager</a:t>
          </a:r>
          <a:endParaRPr lang="da-DK" sz="1100"/>
        </a:p>
      </xdr:txBody>
    </xdr:sp>
    <xdr:clientData/>
  </xdr:twoCellAnchor>
  <xdr:twoCellAnchor>
    <xdr:from>
      <xdr:col>5</xdr:col>
      <xdr:colOff>127000</xdr:colOff>
      <xdr:row>70</xdr:row>
      <xdr:rowOff>114300</xdr:rowOff>
    </xdr:from>
    <xdr:to>
      <xdr:col>5</xdr:col>
      <xdr:colOff>495300</xdr:colOff>
      <xdr:row>72</xdr:row>
      <xdr:rowOff>127000</xdr:rowOff>
    </xdr:to>
    <xdr:sp macro="" textlink="">
      <xdr:nvSpPr>
        <xdr:cNvPr id="15" name="Tekstfelt 14"/>
        <xdr:cNvSpPr txBox="1"/>
      </xdr:nvSpPr>
      <xdr:spPr>
        <a:xfrm>
          <a:off x="5803900" y="11671300"/>
          <a:ext cx="3683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80</a:t>
          </a:r>
        </a:p>
      </xdr:txBody>
    </xdr:sp>
    <xdr:clientData/>
  </xdr:twoCellAnchor>
  <xdr:twoCellAnchor>
    <xdr:from>
      <xdr:col>5</xdr:col>
      <xdr:colOff>127000</xdr:colOff>
      <xdr:row>57</xdr:row>
      <xdr:rowOff>88900</xdr:rowOff>
    </xdr:from>
    <xdr:to>
      <xdr:col>5</xdr:col>
      <xdr:colOff>609600</xdr:colOff>
      <xdr:row>59</xdr:row>
      <xdr:rowOff>101600</xdr:rowOff>
    </xdr:to>
    <xdr:sp macro="" textlink="">
      <xdr:nvSpPr>
        <xdr:cNvPr id="16" name="Tekstfelt 15"/>
        <xdr:cNvSpPr txBox="1"/>
      </xdr:nvSpPr>
      <xdr:spPr>
        <a:xfrm>
          <a:off x="5803900" y="9499600"/>
          <a:ext cx="4826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330</a:t>
          </a:r>
        </a:p>
      </xdr:txBody>
    </xdr:sp>
    <xdr:clientData/>
  </xdr:twoCellAnchor>
  <xdr:twoCellAnchor>
    <xdr:from>
      <xdr:col>5</xdr:col>
      <xdr:colOff>127000</xdr:colOff>
      <xdr:row>62</xdr:row>
      <xdr:rowOff>139700</xdr:rowOff>
    </xdr:from>
    <xdr:to>
      <xdr:col>5</xdr:col>
      <xdr:colOff>622300</xdr:colOff>
      <xdr:row>66</xdr:row>
      <xdr:rowOff>25400</xdr:rowOff>
    </xdr:to>
    <xdr:sp macro="" textlink="">
      <xdr:nvSpPr>
        <xdr:cNvPr id="17" name="Tekstfelt 16"/>
        <xdr:cNvSpPr txBox="1"/>
      </xdr:nvSpPr>
      <xdr:spPr>
        <a:xfrm>
          <a:off x="5803900" y="103759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250</a:t>
          </a:r>
          <a:r>
            <a:rPr lang="da-DK" sz="1100" baseline="0"/>
            <a:t> = Q</a:t>
          </a:r>
          <a:endParaRPr lang="da-DK" sz="1100"/>
        </a:p>
      </xdr:txBody>
    </xdr:sp>
    <xdr:clientData/>
  </xdr:twoCellAnchor>
  <xdr:twoCellAnchor>
    <xdr:from>
      <xdr:col>5</xdr:col>
      <xdr:colOff>660400</xdr:colOff>
      <xdr:row>58</xdr:row>
      <xdr:rowOff>38100</xdr:rowOff>
    </xdr:from>
    <xdr:to>
      <xdr:col>5</xdr:col>
      <xdr:colOff>787400</xdr:colOff>
      <xdr:row>71</xdr:row>
      <xdr:rowOff>101600</xdr:rowOff>
    </xdr:to>
    <xdr:sp macro="" textlink="">
      <xdr:nvSpPr>
        <xdr:cNvPr id="18" name="Venstre klammeparentes 17"/>
        <xdr:cNvSpPr/>
      </xdr:nvSpPr>
      <xdr:spPr>
        <a:xfrm>
          <a:off x="6337300" y="9613900"/>
          <a:ext cx="127000" cy="220980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6</xdr:col>
      <xdr:colOff>63500</xdr:colOff>
      <xdr:row>66</xdr:row>
      <xdr:rowOff>63500</xdr:rowOff>
    </xdr:from>
    <xdr:to>
      <xdr:col>9</xdr:col>
      <xdr:colOff>533400</xdr:colOff>
      <xdr:row>66</xdr:row>
      <xdr:rowOff>101600</xdr:rowOff>
    </xdr:to>
    <xdr:cxnSp macro="">
      <xdr:nvCxnSpPr>
        <xdr:cNvPr id="20" name="Lige forbindelse 19"/>
        <xdr:cNvCxnSpPr/>
      </xdr:nvCxnSpPr>
      <xdr:spPr>
        <a:xfrm>
          <a:off x="6578600" y="10960100"/>
          <a:ext cx="3340100" cy="38100"/>
        </a:xfrm>
        <a:prstGeom prst="line">
          <a:avLst/>
        </a:prstGeom>
        <a:ln>
          <a:prstDash val="dash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749300</xdr:colOff>
      <xdr:row>65</xdr:row>
      <xdr:rowOff>88900</xdr:rowOff>
    </xdr:from>
    <xdr:to>
      <xdr:col>11</xdr:col>
      <xdr:colOff>0</xdr:colOff>
      <xdr:row>68</xdr:row>
      <xdr:rowOff>127000</xdr:rowOff>
    </xdr:to>
    <xdr:sp macro="" textlink="">
      <xdr:nvSpPr>
        <xdr:cNvPr id="21" name="Tekstfelt 20"/>
        <xdr:cNvSpPr txBox="1"/>
      </xdr:nvSpPr>
      <xdr:spPr>
        <a:xfrm>
          <a:off x="10134600" y="10820400"/>
          <a:ext cx="92710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SNIT</a:t>
          </a:r>
          <a:r>
            <a:rPr lang="da-DK" sz="1100" baseline="0"/>
            <a:t> LAGER</a:t>
          </a:r>
        </a:p>
        <a:p>
          <a:r>
            <a:rPr lang="da-DK" sz="1100" baseline="0"/>
            <a:t>205</a:t>
          </a:r>
        </a:p>
        <a:p>
          <a:endParaRPr lang="da-DK" sz="1100"/>
        </a:p>
      </xdr:txBody>
    </xdr:sp>
    <xdr:clientData/>
  </xdr:twoCellAnchor>
  <xdr:twoCellAnchor>
    <xdr:from>
      <xdr:col>6</xdr:col>
      <xdr:colOff>0</xdr:colOff>
      <xdr:row>58</xdr:row>
      <xdr:rowOff>76200</xdr:rowOff>
    </xdr:from>
    <xdr:to>
      <xdr:col>7</xdr:col>
      <xdr:colOff>812800</xdr:colOff>
      <xdr:row>72</xdr:row>
      <xdr:rowOff>0</xdr:rowOff>
    </xdr:to>
    <xdr:cxnSp macro="">
      <xdr:nvCxnSpPr>
        <xdr:cNvPr id="23" name="Lige forbindelse 22"/>
        <xdr:cNvCxnSpPr/>
      </xdr:nvCxnSpPr>
      <xdr:spPr>
        <a:xfrm>
          <a:off x="6515100" y="9652000"/>
          <a:ext cx="2006600" cy="22352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127000</xdr:colOff>
      <xdr:row>73</xdr:row>
      <xdr:rowOff>152400</xdr:rowOff>
    </xdr:from>
    <xdr:to>
      <xdr:col>5</xdr:col>
      <xdr:colOff>533400</xdr:colOff>
      <xdr:row>76</xdr:row>
      <xdr:rowOff>38100</xdr:rowOff>
    </xdr:to>
    <xdr:sp macro="" textlink="">
      <xdr:nvSpPr>
        <xdr:cNvPr id="26" name="Tekstfelt 25"/>
        <xdr:cNvSpPr txBox="1"/>
      </xdr:nvSpPr>
      <xdr:spPr>
        <a:xfrm>
          <a:off x="5803900" y="12204700"/>
          <a:ext cx="4064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0</a:t>
          </a:r>
        </a:p>
        <a:p>
          <a:endParaRPr lang="da-DK" sz="1100"/>
        </a:p>
      </xdr:txBody>
    </xdr:sp>
    <xdr:clientData/>
  </xdr:twoCellAnchor>
  <xdr:twoCellAnchor>
    <xdr:from>
      <xdr:col>7</xdr:col>
      <xdr:colOff>787400</xdr:colOff>
      <xdr:row>58</xdr:row>
      <xdr:rowOff>76200</xdr:rowOff>
    </xdr:from>
    <xdr:to>
      <xdr:col>7</xdr:col>
      <xdr:colOff>800100</xdr:colOff>
      <xdr:row>72</xdr:row>
      <xdr:rowOff>0</xdr:rowOff>
    </xdr:to>
    <xdr:cxnSp macro="">
      <xdr:nvCxnSpPr>
        <xdr:cNvPr id="27" name="Lige forbindelse 26"/>
        <xdr:cNvCxnSpPr/>
      </xdr:nvCxnSpPr>
      <xdr:spPr>
        <a:xfrm flipH="1">
          <a:off x="8496300" y="9652000"/>
          <a:ext cx="12700" cy="22352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58</xdr:row>
      <xdr:rowOff>88900</xdr:rowOff>
    </xdr:from>
    <xdr:to>
      <xdr:col>10</xdr:col>
      <xdr:colOff>292100</xdr:colOff>
      <xdr:row>72</xdr:row>
      <xdr:rowOff>12700</xdr:rowOff>
    </xdr:to>
    <xdr:cxnSp macro="">
      <xdr:nvCxnSpPr>
        <xdr:cNvPr id="30" name="Lige forbindelse 29"/>
        <xdr:cNvCxnSpPr/>
      </xdr:nvCxnSpPr>
      <xdr:spPr>
        <a:xfrm>
          <a:off x="8509000" y="9664700"/>
          <a:ext cx="2006600" cy="22352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72</xdr:row>
      <xdr:rowOff>0</xdr:rowOff>
    </xdr:from>
    <xdr:to>
      <xdr:col>7</xdr:col>
      <xdr:colOff>800100</xdr:colOff>
      <xdr:row>75</xdr:row>
      <xdr:rowOff>50800</xdr:rowOff>
    </xdr:to>
    <xdr:cxnSp macro="">
      <xdr:nvCxnSpPr>
        <xdr:cNvPr id="32" name="Lige forbindelse 31"/>
        <xdr:cNvCxnSpPr/>
      </xdr:nvCxnSpPr>
      <xdr:spPr>
        <a:xfrm>
          <a:off x="8509000" y="11887200"/>
          <a:ext cx="0" cy="546100"/>
        </a:xfrm>
        <a:prstGeom prst="line">
          <a:avLst/>
        </a:prstGeom>
        <a:ln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68</xdr:row>
      <xdr:rowOff>38100</xdr:rowOff>
    </xdr:from>
    <xdr:to>
      <xdr:col>7</xdr:col>
      <xdr:colOff>228600</xdr:colOff>
      <xdr:row>75</xdr:row>
      <xdr:rowOff>0</xdr:rowOff>
    </xdr:to>
    <xdr:cxnSp macro="">
      <xdr:nvCxnSpPr>
        <xdr:cNvPr id="33" name="Lige forbindelse 32"/>
        <xdr:cNvCxnSpPr/>
      </xdr:nvCxnSpPr>
      <xdr:spPr>
        <a:xfrm>
          <a:off x="7937500" y="11264900"/>
          <a:ext cx="0" cy="1117600"/>
        </a:xfrm>
        <a:prstGeom prst="line">
          <a:avLst/>
        </a:prstGeom>
        <a:ln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215900</xdr:colOff>
      <xdr:row>75</xdr:row>
      <xdr:rowOff>101600</xdr:rowOff>
    </xdr:from>
    <xdr:to>
      <xdr:col>7</xdr:col>
      <xdr:colOff>812800</xdr:colOff>
      <xdr:row>77</xdr:row>
      <xdr:rowOff>12700</xdr:rowOff>
    </xdr:to>
    <xdr:sp macro="" textlink="">
      <xdr:nvSpPr>
        <xdr:cNvPr id="36" name="Venstre klammeparentes 35"/>
        <xdr:cNvSpPr/>
      </xdr:nvSpPr>
      <xdr:spPr>
        <a:xfrm rot="16200000">
          <a:off x="8102600" y="12306300"/>
          <a:ext cx="241300" cy="596900"/>
        </a:xfrm>
        <a:prstGeom prst="lef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7</xdr:col>
      <xdr:colOff>203200</xdr:colOff>
      <xdr:row>77</xdr:row>
      <xdr:rowOff>88900</xdr:rowOff>
    </xdr:from>
    <xdr:to>
      <xdr:col>8</xdr:col>
      <xdr:colOff>76200</xdr:colOff>
      <xdr:row>79</xdr:row>
      <xdr:rowOff>76200</xdr:rowOff>
    </xdr:to>
    <xdr:sp macro="" textlink="">
      <xdr:nvSpPr>
        <xdr:cNvPr id="37" name="Tekstfelt 36"/>
        <xdr:cNvSpPr txBox="1"/>
      </xdr:nvSpPr>
      <xdr:spPr>
        <a:xfrm>
          <a:off x="7912100" y="12801600"/>
          <a:ext cx="7112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2</a:t>
          </a:r>
          <a:r>
            <a:rPr lang="da-DK" sz="1100" baseline="0"/>
            <a:t> UGER</a:t>
          </a:r>
          <a:endParaRPr lang="da-DK" sz="1100"/>
        </a:p>
      </xdr:txBody>
    </xdr:sp>
    <xdr:clientData/>
  </xdr:twoCellAnchor>
  <xdr:twoCellAnchor>
    <xdr:from>
      <xdr:col>7</xdr:col>
      <xdr:colOff>241300</xdr:colOff>
      <xdr:row>64</xdr:row>
      <xdr:rowOff>12700</xdr:rowOff>
    </xdr:from>
    <xdr:to>
      <xdr:col>7</xdr:col>
      <xdr:colOff>787400</xdr:colOff>
      <xdr:row>65</xdr:row>
      <xdr:rowOff>152400</xdr:rowOff>
    </xdr:to>
    <xdr:sp macro="" textlink="">
      <xdr:nvSpPr>
        <xdr:cNvPr id="38" name="Venstre klammeparentes 37"/>
        <xdr:cNvSpPr/>
      </xdr:nvSpPr>
      <xdr:spPr>
        <a:xfrm rot="5400000">
          <a:off x="8070850" y="10458450"/>
          <a:ext cx="304800" cy="546100"/>
        </a:xfrm>
        <a:prstGeom prst="lef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7</xdr:col>
      <xdr:colOff>127000</xdr:colOff>
      <xdr:row>61</xdr:row>
      <xdr:rowOff>63500</xdr:rowOff>
    </xdr:from>
    <xdr:to>
      <xdr:col>8</xdr:col>
      <xdr:colOff>0</xdr:colOff>
      <xdr:row>63</xdr:row>
      <xdr:rowOff>50800</xdr:rowOff>
    </xdr:to>
    <xdr:sp macro="" textlink="">
      <xdr:nvSpPr>
        <xdr:cNvPr id="39" name="Tekstfelt 38"/>
        <xdr:cNvSpPr txBox="1"/>
      </xdr:nvSpPr>
      <xdr:spPr>
        <a:xfrm>
          <a:off x="7835900" y="10134600"/>
          <a:ext cx="7112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BP</a:t>
          </a:r>
          <a:r>
            <a:rPr lang="da-DK" sz="1100" baseline="0"/>
            <a:t> = 120</a:t>
          </a:r>
        </a:p>
        <a:p>
          <a:endParaRPr lang="da-DK" sz="1100"/>
        </a:p>
      </xdr:txBody>
    </xdr:sp>
    <xdr:clientData/>
  </xdr:twoCellAnchor>
  <xdr:twoCellAnchor>
    <xdr:from>
      <xdr:col>5</xdr:col>
      <xdr:colOff>660400</xdr:colOff>
      <xdr:row>71</xdr:row>
      <xdr:rowOff>152400</xdr:rowOff>
    </xdr:from>
    <xdr:to>
      <xdr:col>5</xdr:col>
      <xdr:colOff>774700</xdr:colOff>
      <xdr:row>75</xdr:row>
      <xdr:rowOff>12700</xdr:rowOff>
    </xdr:to>
    <xdr:sp macro="" textlink="">
      <xdr:nvSpPr>
        <xdr:cNvPr id="40" name="Venstre klammeparentes 39"/>
        <xdr:cNvSpPr/>
      </xdr:nvSpPr>
      <xdr:spPr>
        <a:xfrm>
          <a:off x="6337300" y="11874500"/>
          <a:ext cx="114300" cy="52070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view="pageLayout" topLeftCell="A54" workbookViewId="0">
      <selection activeCell="B76" sqref="B76"/>
    </sheetView>
  </sheetViews>
  <sheetFormatPr baseColWidth="10" defaultColWidth="11" defaultRowHeight="13" x14ac:dyDescent="0.15"/>
  <cols>
    <col min="1" max="1" width="33.1640625" bestFit="1" customWidth="1"/>
    <col min="2" max="2" width="16.6640625" customWidth="1"/>
    <col min="3" max="3" width="11.33203125" bestFit="1" customWidth="1"/>
    <col min="4" max="4" width="2.33203125" customWidth="1"/>
    <col min="7" max="7" width="15.6640625" customWidth="1"/>
  </cols>
  <sheetData>
    <row r="1" spans="1:5" x14ac:dyDescent="0.15">
      <c r="A1" s="2" t="s">
        <v>1</v>
      </c>
      <c r="C1" s="5" t="s">
        <v>17</v>
      </c>
    </row>
    <row r="3" spans="1:5" x14ac:dyDescent="0.15">
      <c r="A3" t="s">
        <v>15</v>
      </c>
      <c r="C3" s="4">
        <v>8000</v>
      </c>
    </row>
    <row r="5" spans="1:5" x14ac:dyDescent="0.15">
      <c r="A5" t="s">
        <v>14</v>
      </c>
      <c r="C5" s="4">
        <v>100</v>
      </c>
    </row>
    <row r="7" spans="1:5" x14ac:dyDescent="0.15">
      <c r="A7" t="s">
        <v>13</v>
      </c>
      <c r="C7" s="4">
        <v>80</v>
      </c>
    </row>
    <row r="9" spans="1:5" x14ac:dyDescent="0.15">
      <c r="A9" t="s">
        <v>2</v>
      </c>
      <c r="C9" s="4">
        <v>0.15</v>
      </c>
      <c r="E9" t="s">
        <v>12</v>
      </c>
    </row>
    <row r="11" spans="1:5" x14ac:dyDescent="0.15">
      <c r="A11" t="s">
        <v>0</v>
      </c>
      <c r="C11" s="4">
        <v>320</v>
      </c>
    </row>
    <row r="12" spans="1:5" x14ac:dyDescent="0.15">
      <c r="C12" s="3"/>
    </row>
    <row r="13" spans="1:5" x14ac:dyDescent="0.15">
      <c r="A13" t="s">
        <v>6</v>
      </c>
      <c r="C13" s="1">
        <f>C3/C18</f>
        <v>21.908902300206645</v>
      </c>
    </row>
    <row r="14" spans="1:5" x14ac:dyDescent="0.15">
      <c r="C14" s="3"/>
    </row>
    <row r="15" spans="1:5" x14ac:dyDescent="0.15">
      <c r="A15" t="s">
        <v>9</v>
      </c>
      <c r="C15" s="4">
        <v>4</v>
      </c>
      <c r="E15" t="s">
        <v>11</v>
      </c>
    </row>
    <row r="16" spans="1:5" x14ac:dyDescent="0.15">
      <c r="C16" s="3"/>
    </row>
    <row r="18" spans="1:3" x14ac:dyDescent="0.15">
      <c r="A18" s="6" t="s">
        <v>16</v>
      </c>
      <c r="C18">
        <f>SQRT((2*C3*C5)/(C7*C9))</f>
        <v>365.14837167011075</v>
      </c>
    </row>
    <row r="20" spans="1:3" x14ac:dyDescent="0.15">
      <c r="A20" t="s">
        <v>3</v>
      </c>
      <c r="C20">
        <f>(C18*C7*C9)/2</f>
        <v>2190.8902300206641</v>
      </c>
    </row>
    <row r="22" spans="1:3" x14ac:dyDescent="0.15">
      <c r="A22" t="s">
        <v>4</v>
      </c>
      <c r="C22">
        <f>C20+(C11*C7*C9)</f>
        <v>6030.8902300206646</v>
      </c>
    </row>
    <row r="24" spans="1:3" x14ac:dyDescent="0.15">
      <c r="A24" t="s">
        <v>5</v>
      </c>
      <c r="C24">
        <f>(C3*C5)/C18</f>
        <v>2190.8902300206646</v>
      </c>
    </row>
    <row r="26" spans="1:3" x14ac:dyDescent="0.15">
      <c r="A26" t="s">
        <v>7</v>
      </c>
      <c r="C26">
        <f>360/C13</f>
        <v>16.431676725154983</v>
      </c>
    </row>
    <row r="28" spans="1:3" x14ac:dyDescent="0.15">
      <c r="A28" t="s">
        <v>8</v>
      </c>
      <c r="C28">
        <f>(C3*C15)/360</f>
        <v>88.888888888888886</v>
      </c>
    </row>
    <row r="30" spans="1:3" x14ac:dyDescent="0.15">
      <c r="A30" t="s">
        <v>10</v>
      </c>
      <c r="C30">
        <f>((C3*C15)/360)+C11</f>
        <v>408.88888888888891</v>
      </c>
    </row>
    <row r="54" spans="1:5" x14ac:dyDescent="0.15">
      <c r="A54" s="19" t="s">
        <v>38</v>
      </c>
      <c r="B54" s="19"/>
      <c r="C54" s="19"/>
      <c r="D54" s="19"/>
      <c r="E54" s="19"/>
    </row>
    <row r="55" spans="1:5" x14ac:dyDescent="0.15">
      <c r="A55" s="11" t="s">
        <v>33</v>
      </c>
      <c r="B55" s="12">
        <v>1000</v>
      </c>
      <c r="C55" s="11"/>
      <c r="D55" s="11"/>
      <c r="E55" s="11"/>
    </row>
    <row r="56" spans="1:5" x14ac:dyDescent="0.15">
      <c r="A56" s="11" t="s">
        <v>34</v>
      </c>
      <c r="B56" s="12">
        <v>250</v>
      </c>
      <c r="C56" s="11"/>
      <c r="D56" s="11"/>
      <c r="E56" s="11"/>
    </row>
    <row r="57" spans="1:5" x14ac:dyDescent="0.15">
      <c r="A57" s="11" t="s">
        <v>35</v>
      </c>
      <c r="B57" s="12">
        <v>4</v>
      </c>
      <c r="C57" s="11"/>
      <c r="D57" s="11"/>
      <c r="E57" s="11"/>
    </row>
    <row r="58" spans="1:5" x14ac:dyDescent="0.15">
      <c r="A58" s="11" t="s">
        <v>26</v>
      </c>
      <c r="B58" s="12">
        <v>800</v>
      </c>
      <c r="C58" s="11"/>
      <c r="D58" s="11"/>
      <c r="E58" s="11"/>
    </row>
    <row r="59" spans="1:5" x14ac:dyDescent="0.15">
      <c r="A59" s="11" t="s">
        <v>36</v>
      </c>
      <c r="B59" s="13">
        <v>0.25</v>
      </c>
      <c r="C59" s="11"/>
      <c r="D59" s="11"/>
      <c r="E59" s="11"/>
    </row>
    <row r="60" spans="1:5" x14ac:dyDescent="0.15">
      <c r="A60" s="11" t="s">
        <v>27</v>
      </c>
      <c r="B60" s="12">
        <v>150</v>
      </c>
      <c r="C60" s="11"/>
      <c r="D60" s="11"/>
      <c r="E60" s="11"/>
    </row>
    <row r="61" spans="1:5" x14ac:dyDescent="0.15">
      <c r="A61" s="11" t="s">
        <v>18</v>
      </c>
      <c r="B61" s="12">
        <v>4</v>
      </c>
      <c r="C61" s="11"/>
      <c r="D61" s="11"/>
      <c r="E61" s="11"/>
    </row>
    <row r="62" spans="1:5" x14ac:dyDescent="0.15">
      <c r="A62" s="11" t="s">
        <v>25</v>
      </c>
      <c r="B62" s="12">
        <v>2</v>
      </c>
      <c r="C62" s="11"/>
      <c r="D62" s="11"/>
      <c r="E62" s="11"/>
    </row>
    <row r="63" spans="1:5" x14ac:dyDescent="0.15">
      <c r="A63" s="11"/>
      <c r="B63" s="11"/>
      <c r="C63" s="11"/>
      <c r="D63" s="11"/>
      <c r="E63" s="11"/>
    </row>
    <row r="64" spans="1:5" x14ac:dyDescent="0.15">
      <c r="A64" s="11" t="s">
        <v>20</v>
      </c>
      <c r="B64" s="11"/>
      <c r="C64" s="11"/>
      <c r="D64" s="11"/>
      <c r="E64" s="11"/>
    </row>
    <row r="65" spans="1:5" x14ac:dyDescent="0.15">
      <c r="A65" s="11" t="s">
        <v>19</v>
      </c>
      <c r="B65" s="11"/>
      <c r="C65" s="11"/>
      <c r="D65" s="11"/>
      <c r="E65" s="11"/>
    </row>
    <row r="68" spans="1:5" x14ac:dyDescent="0.15">
      <c r="A68" s="19" t="s">
        <v>21</v>
      </c>
      <c r="B68" s="19"/>
      <c r="C68" s="19"/>
      <c r="D68" s="19"/>
      <c r="E68" s="19"/>
    </row>
    <row r="69" spans="1:5" x14ac:dyDescent="0.15">
      <c r="A69" s="14"/>
      <c r="B69" s="14"/>
      <c r="C69" s="14"/>
      <c r="D69" s="14"/>
      <c r="E69" s="14"/>
    </row>
    <row r="70" spans="1:5" x14ac:dyDescent="0.15">
      <c r="A70" s="14" t="s">
        <v>22</v>
      </c>
      <c r="B70" s="15">
        <f>(B55/50)*B61</f>
        <v>80</v>
      </c>
      <c r="C70" s="14"/>
      <c r="D70" s="14"/>
      <c r="E70" s="14"/>
    </row>
    <row r="71" spans="1:5" x14ac:dyDescent="0.15">
      <c r="A71" s="14" t="s">
        <v>41</v>
      </c>
      <c r="B71" s="15">
        <f>B70+B72</f>
        <v>120</v>
      </c>
      <c r="C71" s="14"/>
      <c r="D71" s="14"/>
      <c r="E71" s="14"/>
    </row>
    <row r="72" spans="1:5" x14ac:dyDescent="0.15">
      <c r="A72" s="14" t="s">
        <v>28</v>
      </c>
      <c r="B72" s="15">
        <f>(B55/50)*B62</f>
        <v>40</v>
      </c>
      <c r="C72" s="14"/>
      <c r="D72" s="14"/>
      <c r="E72" s="14"/>
    </row>
    <row r="73" spans="1:5" x14ac:dyDescent="0.15">
      <c r="A73" s="14" t="s">
        <v>42</v>
      </c>
      <c r="B73" s="15">
        <f>B70+(B56/2)</f>
        <v>205</v>
      </c>
      <c r="C73" s="14"/>
      <c r="D73" s="14"/>
      <c r="E73" s="14"/>
    </row>
    <row r="74" spans="1:5" x14ac:dyDescent="0.15">
      <c r="A74" s="14" t="s">
        <v>43</v>
      </c>
      <c r="B74" s="15">
        <f>B73*B60*B59</f>
        <v>7687.5</v>
      </c>
      <c r="C74" s="14"/>
      <c r="D74" s="14"/>
      <c r="E74" s="14"/>
    </row>
    <row r="75" spans="1:5" x14ac:dyDescent="0.15">
      <c r="A75" s="14" t="s">
        <v>24</v>
      </c>
      <c r="B75" s="16">
        <f>B55/B73</f>
        <v>4.8780487804878048</v>
      </c>
      <c r="C75" s="14"/>
      <c r="D75" s="14"/>
      <c r="E75" s="14"/>
    </row>
    <row r="76" spans="1:5" x14ac:dyDescent="0.15">
      <c r="A76" s="14" t="s">
        <v>30</v>
      </c>
      <c r="B76" s="18">
        <f>0.5*B56*B60*B59</f>
        <v>4687.5</v>
      </c>
      <c r="C76" s="14" t="s">
        <v>39</v>
      </c>
      <c r="D76" s="14"/>
      <c r="E76" s="14"/>
    </row>
    <row r="77" spans="1:5" x14ac:dyDescent="0.15">
      <c r="A77" s="14" t="s">
        <v>31</v>
      </c>
      <c r="B77" s="15">
        <f>(B55/B56)*B58</f>
        <v>3200</v>
      </c>
      <c r="C77" s="14"/>
      <c r="D77" s="14"/>
      <c r="E77" s="14"/>
    </row>
    <row r="78" spans="1:5" x14ac:dyDescent="0.15">
      <c r="A78" s="14" t="s">
        <v>32</v>
      </c>
      <c r="B78" s="15">
        <f>ROUND(SQRT((2*B55*B58/(B60*B59))),1)</f>
        <v>206.6</v>
      </c>
      <c r="C78" s="14"/>
      <c r="D78" s="14"/>
      <c r="E78" s="14"/>
    </row>
    <row r="79" spans="1:5" x14ac:dyDescent="0.15">
      <c r="A79" s="14" t="s">
        <v>40</v>
      </c>
      <c r="B79" s="17">
        <f>B70+B56</f>
        <v>330</v>
      </c>
      <c r="C79" s="14"/>
      <c r="D79" s="14"/>
      <c r="E79" s="14"/>
    </row>
  </sheetData>
  <mergeCells count="2">
    <mergeCell ref="A54:E54"/>
    <mergeCell ref="A68:E68"/>
  </mergeCells>
  <phoneticPr fontId="2" type="noConversion"/>
  <pageMargins left="0.75" right="0.75" top="1" bottom="1" header="0.5" footer="0.5"/>
  <pageSetup paperSize="10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view="pageLayout" topLeftCell="A54" workbookViewId="0">
      <selection activeCell="B56" sqref="B56"/>
    </sheetView>
  </sheetViews>
  <sheetFormatPr baseColWidth="10" defaultColWidth="11" defaultRowHeight="13" x14ac:dyDescent="0.15"/>
  <cols>
    <col min="1" max="1" width="33.1640625" bestFit="1" customWidth="1"/>
    <col min="2" max="2" width="16.6640625" customWidth="1"/>
    <col min="3" max="3" width="11.33203125" bestFit="1" customWidth="1"/>
    <col min="4" max="4" width="2.33203125" customWidth="1"/>
    <col min="7" max="7" width="15.6640625" customWidth="1"/>
  </cols>
  <sheetData>
    <row r="1" spans="1:5" x14ac:dyDescent="0.15">
      <c r="A1" s="2" t="s">
        <v>1</v>
      </c>
      <c r="C1" s="5" t="s">
        <v>17</v>
      </c>
    </row>
    <row r="3" spans="1:5" x14ac:dyDescent="0.15">
      <c r="A3" t="s">
        <v>15</v>
      </c>
      <c r="C3" s="4">
        <v>8000</v>
      </c>
    </row>
    <row r="5" spans="1:5" x14ac:dyDescent="0.15">
      <c r="A5" t="s">
        <v>14</v>
      </c>
      <c r="C5" s="4">
        <v>100</v>
      </c>
    </row>
    <row r="7" spans="1:5" x14ac:dyDescent="0.15">
      <c r="A7" t="s">
        <v>13</v>
      </c>
      <c r="C7" s="4">
        <v>80</v>
      </c>
    </row>
    <row r="9" spans="1:5" x14ac:dyDescent="0.15">
      <c r="A9" t="s">
        <v>2</v>
      </c>
      <c r="C9" s="4">
        <v>0.15</v>
      </c>
      <c r="E9" t="s">
        <v>12</v>
      </c>
    </row>
    <row r="11" spans="1:5" x14ac:dyDescent="0.15">
      <c r="A11" t="s">
        <v>0</v>
      </c>
      <c r="C11" s="4">
        <v>320</v>
      </c>
    </row>
    <row r="12" spans="1:5" x14ac:dyDescent="0.15">
      <c r="C12" s="3"/>
    </row>
    <row r="13" spans="1:5" x14ac:dyDescent="0.15">
      <c r="A13" t="s">
        <v>6</v>
      </c>
      <c r="C13" s="1">
        <f>C3/C18</f>
        <v>21.908902300206645</v>
      </c>
    </row>
    <row r="14" spans="1:5" x14ac:dyDescent="0.15">
      <c r="C14" s="3"/>
    </row>
    <row r="15" spans="1:5" x14ac:dyDescent="0.15">
      <c r="A15" t="s">
        <v>9</v>
      </c>
      <c r="C15" s="4">
        <v>4</v>
      </c>
      <c r="E15" t="s">
        <v>11</v>
      </c>
    </row>
    <row r="16" spans="1:5" x14ac:dyDescent="0.15">
      <c r="C16" s="3"/>
    </row>
    <row r="18" spans="1:3" x14ac:dyDescent="0.15">
      <c r="A18" s="6" t="s">
        <v>16</v>
      </c>
      <c r="C18">
        <f>SQRT((2*C3*C5)/(C7*C9))</f>
        <v>365.14837167011075</v>
      </c>
    </row>
    <row r="20" spans="1:3" x14ac:dyDescent="0.15">
      <c r="A20" t="s">
        <v>3</v>
      </c>
      <c r="C20">
        <f>(C18*C7*C9)/2</f>
        <v>2190.8902300206641</v>
      </c>
    </row>
    <row r="22" spans="1:3" x14ac:dyDescent="0.15">
      <c r="A22" t="s">
        <v>4</v>
      </c>
      <c r="C22">
        <f>C20+(C11*C7*C9)</f>
        <v>6030.8902300206646</v>
      </c>
    </row>
    <row r="24" spans="1:3" x14ac:dyDescent="0.15">
      <c r="A24" t="s">
        <v>5</v>
      </c>
      <c r="C24">
        <f>(C3*C5)/C18</f>
        <v>2190.8902300206646</v>
      </c>
    </row>
    <row r="26" spans="1:3" x14ac:dyDescent="0.15">
      <c r="A26" t="s">
        <v>7</v>
      </c>
      <c r="C26">
        <f>360/C13</f>
        <v>16.431676725154983</v>
      </c>
    </row>
    <row r="28" spans="1:3" x14ac:dyDescent="0.15">
      <c r="A28" t="s">
        <v>8</v>
      </c>
      <c r="C28">
        <f>(C3*C15)/360</f>
        <v>88.888888888888886</v>
      </c>
    </row>
    <row r="30" spans="1:3" x14ac:dyDescent="0.15">
      <c r="A30" t="s">
        <v>10</v>
      </c>
      <c r="C30">
        <f>((C3*C15)/360)+C11</f>
        <v>408.88888888888891</v>
      </c>
    </row>
    <row r="54" spans="1:5" x14ac:dyDescent="0.15">
      <c r="A54" s="19" t="s">
        <v>38</v>
      </c>
      <c r="B54" s="19"/>
      <c r="C54" s="19"/>
      <c r="D54" s="19"/>
      <c r="E54" s="19"/>
    </row>
    <row r="55" spans="1:5" x14ac:dyDescent="0.15">
      <c r="A55" t="s">
        <v>33</v>
      </c>
      <c r="B55" s="8">
        <v>1200</v>
      </c>
    </row>
    <row r="56" spans="1:5" x14ac:dyDescent="0.15">
      <c r="A56" t="s">
        <v>34</v>
      </c>
      <c r="B56" s="8">
        <v>250</v>
      </c>
    </row>
    <row r="57" spans="1:5" x14ac:dyDescent="0.15">
      <c r="A57" t="s">
        <v>35</v>
      </c>
      <c r="B57" s="8">
        <v>4</v>
      </c>
    </row>
    <row r="58" spans="1:5" x14ac:dyDescent="0.15">
      <c r="A58" t="s">
        <v>26</v>
      </c>
      <c r="B58" s="8">
        <v>800</v>
      </c>
    </row>
    <row r="59" spans="1:5" x14ac:dyDescent="0.15">
      <c r="A59" t="s">
        <v>36</v>
      </c>
      <c r="B59" s="7">
        <v>0.25</v>
      </c>
    </row>
    <row r="60" spans="1:5" x14ac:dyDescent="0.15">
      <c r="A60" t="s">
        <v>27</v>
      </c>
      <c r="B60" s="8">
        <v>150</v>
      </c>
    </row>
    <row r="61" spans="1:5" x14ac:dyDescent="0.15">
      <c r="A61" t="s">
        <v>18</v>
      </c>
      <c r="B61" s="8">
        <v>4</v>
      </c>
    </row>
    <row r="62" spans="1:5" x14ac:dyDescent="0.15">
      <c r="A62" t="s">
        <v>25</v>
      </c>
      <c r="B62" s="8">
        <v>2</v>
      </c>
    </row>
    <row r="64" spans="1:5" x14ac:dyDescent="0.15">
      <c r="A64" t="s">
        <v>20</v>
      </c>
    </row>
    <row r="65" spans="1:5" x14ac:dyDescent="0.15">
      <c r="A65" t="s">
        <v>19</v>
      </c>
    </row>
    <row r="68" spans="1:5" x14ac:dyDescent="0.15">
      <c r="A68" s="19" t="s">
        <v>21</v>
      </c>
      <c r="B68" s="19"/>
      <c r="C68" s="19"/>
      <c r="D68" s="19"/>
      <c r="E68" s="19"/>
    </row>
    <row r="70" spans="1:5" x14ac:dyDescent="0.15">
      <c r="A70" t="s">
        <v>22</v>
      </c>
      <c r="B70" s="9">
        <f>(B55/50)*B61</f>
        <v>96</v>
      </c>
    </row>
    <row r="71" spans="1:5" x14ac:dyDescent="0.15">
      <c r="A71" t="s">
        <v>23</v>
      </c>
      <c r="B71" s="9">
        <f>B70+B72</f>
        <v>144</v>
      </c>
    </row>
    <row r="72" spans="1:5" x14ac:dyDescent="0.15">
      <c r="A72" t="s">
        <v>28</v>
      </c>
      <c r="B72" s="9">
        <f>(B55/50)*B62</f>
        <v>48</v>
      </c>
    </row>
    <row r="73" spans="1:5" x14ac:dyDescent="0.15">
      <c r="A73" t="s">
        <v>29</v>
      </c>
      <c r="B73" s="9">
        <f>B70+(B56/2)</f>
        <v>221</v>
      </c>
    </row>
    <row r="74" spans="1:5" x14ac:dyDescent="0.15">
      <c r="A74" t="s">
        <v>37</v>
      </c>
      <c r="B74" s="9">
        <f>B73*B60*B59</f>
        <v>8287.5</v>
      </c>
    </row>
    <row r="75" spans="1:5" x14ac:dyDescent="0.15">
      <c r="A75" t="s">
        <v>24</v>
      </c>
      <c r="B75" s="10">
        <f>B55/B73</f>
        <v>5.4298642533936654</v>
      </c>
    </row>
    <row r="76" spans="1:5" x14ac:dyDescent="0.15">
      <c r="A76" t="s">
        <v>30</v>
      </c>
      <c r="B76" s="9">
        <f>0.5*B56*B60*B59</f>
        <v>4687.5</v>
      </c>
      <c r="C76" t="s">
        <v>39</v>
      </c>
    </row>
    <row r="77" spans="1:5" x14ac:dyDescent="0.15">
      <c r="A77" t="s">
        <v>31</v>
      </c>
      <c r="B77" s="9">
        <f>(B55/B56)*B58</f>
        <v>3840</v>
      </c>
    </row>
    <row r="78" spans="1:5" x14ac:dyDescent="0.15">
      <c r="A78" t="s">
        <v>32</v>
      </c>
      <c r="B78" s="9">
        <f>ROUND(SQRT((2*B55*B58/(B60*B59))),1)</f>
        <v>226.3</v>
      </c>
    </row>
  </sheetData>
  <mergeCells count="2">
    <mergeCell ref="A54:E54"/>
    <mergeCell ref="A68:E68"/>
  </mergeCells>
  <phoneticPr fontId="2" type="noConversion"/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test</vt:lpstr>
    </vt:vector>
  </TitlesOfParts>
  <Company>Niels Brock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Microsoft Office-bruger</cp:lastModifiedBy>
  <dcterms:created xsi:type="dcterms:W3CDTF">2012-02-22T08:38:25Z</dcterms:created>
  <dcterms:modified xsi:type="dcterms:W3CDTF">2016-09-28T15:32:10Z</dcterms:modified>
</cp:coreProperties>
</file>