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F4AAC6E1-D405-4102-8803-F98218CA4B1A}" xr6:coauthVersionLast="46" xr6:coauthVersionMax="46" xr10:uidLastSave="{00000000-0000-0000-0000-000000000000}"/>
  <bookViews>
    <workbookView xWindow="-108" yWindow="-108" windowWidth="23256" windowHeight="12576" activeTab="1" xr2:uid="{AA558959-C2A6-4FEE-BC26-A6005DD00052}"/>
  </bookViews>
  <sheets>
    <sheet name="Ark1" sheetId="1" r:id="rId1"/>
    <sheet name="INFO" sheetId="2" r:id="rId2"/>
    <sheet name="Ark2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D2" i="1" l="1"/>
  <c r="C12" i="1" s="1"/>
  <c r="I12" i="1" l="1"/>
  <c r="J12" i="1"/>
  <c r="H13" i="1" s="1"/>
  <c r="H12" i="1" l="1"/>
  <c r="C13" i="1"/>
  <c r="D13" i="1" l="1"/>
  <c r="G13" i="1"/>
  <c r="E13" i="1"/>
  <c r="C14" i="1"/>
  <c r="C15" i="1" s="1"/>
  <c r="C16" i="1" s="1"/>
  <c r="C17" i="1" s="1"/>
  <c r="C18" i="1" s="1"/>
  <c r="C19" i="1" s="1"/>
  <c r="C20" i="1" s="1"/>
  <c r="C21" i="1" s="1"/>
  <c r="C22" i="1" s="1"/>
  <c r="C23" i="1" s="1"/>
  <c r="D23" i="1" s="1"/>
  <c r="D14" i="1" l="1"/>
  <c r="H14" i="1" s="1"/>
  <c r="D22" i="1"/>
  <c r="D20" i="1"/>
  <c r="D21" i="1"/>
  <c r="D15" i="1"/>
  <c r="D19" i="1"/>
  <c r="D17" i="1"/>
  <c r="D16" i="1"/>
  <c r="D18" i="1"/>
  <c r="H15" i="1" l="1"/>
  <c r="H16" i="1" s="1"/>
  <c r="H17" i="1" s="1"/>
  <c r="H18" i="1" s="1"/>
  <c r="H19" i="1" s="1"/>
  <c r="H20" i="1" s="1"/>
  <c r="H21" i="1" s="1"/>
  <c r="H22" i="1" s="1"/>
  <c r="H23" i="1" s="1"/>
  <c r="G14" i="1"/>
  <c r="E14" i="1" s="1"/>
  <c r="G15" i="1"/>
  <c r="E15" i="1" s="1"/>
  <c r="J14" i="1" l="1"/>
  <c r="J15" i="1"/>
  <c r="G16" i="1"/>
  <c r="E16" i="1" s="1"/>
  <c r="J16" i="1" l="1"/>
  <c r="G17" i="1"/>
  <c r="E17" i="1" s="1"/>
  <c r="J17" i="1" l="1"/>
  <c r="G18" i="1"/>
  <c r="E18" i="1" s="1"/>
  <c r="J18" i="1" l="1"/>
  <c r="G19" i="1"/>
  <c r="E19" i="1" s="1"/>
  <c r="J19" i="1" l="1"/>
  <c r="G20" i="1"/>
  <c r="E20" i="1" s="1"/>
  <c r="J20" i="1" l="1"/>
  <c r="G21" i="1"/>
  <c r="E21" i="1" s="1"/>
  <c r="J21" i="1" s="1"/>
  <c r="G22" i="1" l="1"/>
  <c r="E22" i="1" s="1"/>
  <c r="J22" i="1" l="1"/>
  <c r="G23" i="1"/>
  <c r="E23" i="1" s="1"/>
  <c r="E24" i="1" s="1"/>
  <c r="J23" i="1" l="1"/>
</calcChain>
</file>

<file path=xl/sharedStrings.xml><?xml version="1.0" encoding="utf-8"?>
<sst xmlns="http://schemas.openxmlformats.org/spreadsheetml/2006/main" count="109" uniqueCount="104">
  <si>
    <t>Afskrivning pr. måned 1% svarende til 12% p.a.</t>
  </si>
  <si>
    <t>(der kan afskrives max 25% p.a. - normal mellem 16%-25%)</t>
  </si>
  <si>
    <t>Derfor er nedenstående baseret på disse forudsætninger.</t>
  </si>
  <si>
    <t>AFSKRIVNING er af købesummen hvert år...</t>
  </si>
  <si>
    <t>(se mere på Ark: INFO  )</t>
  </si>
  <si>
    <t>u/renter</t>
  </si>
  <si>
    <t>valgt %</t>
  </si>
  <si>
    <t>måneder</t>
  </si>
  <si>
    <t xml:space="preserve">afskrivning </t>
  </si>
  <si>
    <t>købt til kr.</t>
  </si>
  <si>
    <t>valgt</t>
  </si>
  <si>
    <t>0.år/køb:</t>
  </si>
  <si>
    <t>år</t>
  </si>
  <si>
    <t>af købet/år</t>
  </si>
  <si>
    <t>1. år</t>
  </si>
  <si>
    <t>2. år</t>
  </si>
  <si>
    <t>3. år</t>
  </si>
  <si>
    <t>4. år</t>
  </si>
  <si>
    <t>5. år</t>
  </si>
  <si>
    <t>6. år</t>
  </si>
  <si>
    <t>7. år</t>
  </si>
  <si>
    <t>8. år</t>
  </si>
  <si>
    <t>9. år</t>
  </si>
  <si>
    <t>E K S E M P E L:</t>
  </si>
  <si>
    <t>INFO</t>
  </si>
  <si>
    <t>Forudsætninger (varierende)</t>
  </si>
  <si>
    <t>Køb</t>
  </si>
  <si>
    <t>pr. kalenderår</t>
  </si>
  <si>
    <t>fra købmåned  (forskellige)</t>
  </si>
  <si>
    <t>Afskrivning</t>
  </si>
  <si>
    <t>Dog kun en fast valg % pr. køb</t>
  </si>
  <si>
    <t>Altid ud fra købesummen</t>
  </si>
  <si>
    <t>Indtil scrapværdi er opnået</t>
  </si>
  <si>
    <t>Derfor evt. uens i 1. år og sidste afskrivningsår</t>
  </si>
  <si>
    <t>Scrapværdi</t>
  </si>
  <si>
    <t>Scrapværdi er forskellig</t>
  </si>
  <si>
    <t>Købesum under scrapværdi ingen afskrivning</t>
  </si>
  <si>
    <t>Ønske</t>
  </si>
  <si>
    <t>Anvendt til forskellige køb</t>
  </si>
  <si>
    <t>Derfor med forskellige valg / forudsætninger</t>
  </si>
  <si>
    <t>Kan det laves i Excel</t>
  </si>
  <si>
    <t>På forhånd tak</t>
  </si>
  <si>
    <t>Yderligere suppleres gerne</t>
  </si>
  <si>
    <r>
      <t xml:space="preserve">Der afskrives IKKE ved en </t>
    </r>
    <r>
      <rPr>
        <u/>
        <sz val="12"/>
        <color theme="1"/>
        <rFont val="Calibri"/>
        <family val="2"/>
        <scheme val="minor"/>
      </rPr>
      <t>værdi under  kr</t>
    </r>
    <r>
      <rPr>
        <sz val="12"/>
        <color theme="1"/>
        <rFont val="Calibri"/>
        <family val="2"/>
        <scheme val="minor"/>
      </rPr>
      <t>. -</t>
    </r>
    <r>
      <rPr>
        <b/>
        <sz val="12"/>
        <color theme="1"/>
        <rFont val="Calibri"/>
        <family val="2"/>
        <scheme val="minor"/>
      </rPr>
      <t>-----&gt;</t>
    </r>
  </si>
  <si>
    <t>10. år</t>
  </si>
  <si>
    <t>Afstrivnings-% kan være mellem 10% til 25%  (forskellige)</t>
  </si>
  <si>
    <t>kontrol:</t>
  </si>
  <si>
    <t>Ark 1: Eksemplet er uden alle formler</t>
  </si>
  <si>
    <t>Eksemplet er med 100.000   (forskellige)</t>
  </si>
  <si>
    <t>????</t>
  </si>
  <si>
    <t>køb</t>
  </si>
  <si>
    <t>0.år/år:</t>
  </si>
  <si>
    <t>fra</t>
  </si>
  <si>
    <t>Købspris:</t>
  </si>
  <si>
    <t>=</t>
  </si>
  <si>
    <t>Scrapværdi: =</t>
  </si>
  <si>
    <t>BEMÆRK:</t>
  </si>
  <si>
    <t>JAN</t>
  </si>
  <si>
    <t>MAR</t>
  </si>
  <si>
    <t>FEB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</si>
  <si>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</si>
  <si>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</si>
  <si>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</si>
  <si>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</si>
  <si>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</si>
  <si>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</si>
  <si>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</si>
  <si>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</si>
  <si>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</si>
  <si>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md nr.</t>
  </si>
  <si>
    <r>
      <rPr>
        <u/>
        <sz val="12"/>
        <color theme="1"/>
        <rFont val="Calibri"/>
        <family val="2"/>
        <scheme val="minor"/>
      </rPr>
      <t>Købs</t>
    </r>
    <r>
      <rPr>
        <b/>
        <u/>
        <sz val="12"/>
        <color theme="1"/>
        <rFont val="Calibri"/>
        <family val="2"/>
        <scheme val="minor"/>
      </rPr>
      <t>pri</t>
    </r>
    <r>
      <rPr>
        <u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 i 2020</t>
    </r>
  </si>
  <si>
    <t>Købsmåned er den første måned, hvorfra afskrivning sker</t>
  </si>
  <si>
    <t>Købsmåned skal være med månedens første 3 bogstaver</t>
  </si>
  <si>
    <t>Afskrivning mellem 10% og 25% er vejledende</t>
  </si>
  <si>
    <t>Scrapværdien kan variere/vælges</t>
  </si>
  <si>
    <t>Scrapværdien kan vurdres efter forventes salgspris</t>
  </si>
  <si>
    <t>Scrapværdien kan vurdres efter skrotspris</t>
  </si>
  <si>
    <t>Afskrivning i hele perioden/årene er af købsprisen</t>
  </si>
  <si>
    <t>Afskrivningen kan vurderes efter forventet værditab</t>
  </si>
  <si>
    <t>(Scrapværdien og forhindrer for meget afskrivning)</t>
  </si>
  <si>
    <t>Ark 2</t>
  </si>
  <si>
    <t>Anvendes til valg af købsmåned</t>
  </si>
  <si>
    <t>(til første afskrivningsmåned)</t>
  </si>
  <si>
    <t>(Afskrivning sker med 1 hel og afsluttes med rest-/totalafskrivningsbeløbet)</t>
  </si>
  <si>
    <r>
      <t xml:space="preserve">(Afskrivningsmetoden er </t>
    </r>
    <r>
      <rPr>
        <b/>
        <sz val="12"/>
        <color theme="1"/>
        <rFont val="Calibri"/>
        <family val="2"/>
        <scheme val="minor"/>
      </rPr>
      <t>lineær</t>
    </r>
    <r>
      <rPr>
        <sz val="12"/>
        <color theme="1"/>
        <rFont val="Calibri"/>
        <family val="2"/>
        <scheme val="minor"/>
      </rPr>
      <t>)</t>
    </r>
  </si>
  <si>
    <t>Alt med</t>
  </si>
  <si>
    <t>s.e.&amp;o.</t>
  </si>
  <si>
    <t>(valgt:=)</t>
  </si>
  <si>
    <r>
      <t>Købt md:</t>
    </r>
    <r>
      <rPr>
        <b/>
        <u/>
        <sz val="12"/>
        <color theme="1"/>
        <rFont val="Calibri"/>
        <family val="2"/>
        <scheme val="minor"/>
      </rPr>
      <t>MMM</t>
    </r>
  </si>
  <si>
    <t>OBS:</t>
  </si>
  <si>
    <t>ANVEND:</t>
  </si>
  <si>
    <t>Købspris uden scrapværdi kan ikke anvendes..</t>
  </si>
  <si>
    <t>Afskrivningsprocent, der giver afskrivningen til mere end 10 år udnyttes ikke helt..</t>
  </si>
  <si>
    <t>Der kan tilføjes flere år til afskrivningerperioden</t>
  </si>
  <si>
    <t>Købsår indrettes i afskrivningsperioden</t>
  </si>
  <si>
    <t>valgene</t>
  </si>
  <si>
    <t xml:space="preserve">Til Ark 1 og </t>
  </si>
  <si>
    <t>Valgene</t>
  </si>
  <si>
    <r>
      <t xml:space="preserve">skal indsættes i de </t>
    </r>
    <r>
      <rPr>
        <b/>
        <u/>
        <sz val="12"/>
        <color theme="7"/>
        <rFont val="Calibri"/>
        <family val="2"/>
        <scheme val="minor"/>
      </rPr>
      <t>gule</t>
    </r>
    <r>
      <rPr>
        <sz val="12"/>
        <color theme="1"/>
        <rFont val="Calibri"/>
        <family val="2"/>
        <scheme val="minor"/>
      </rPr>
      <t xml:space="preserve"> felter på Ark 1.</t>
    </r>
  </si>
  <si>
    <t>beregning</t>
  </si>
  <si>
    <t>Nedskreven til:</t>
  </si>
  <si>
    <t>(En afskrivningsperiode på 6 år kan være retningsgivende)</t>
  </si>
  <si>
    <t>=Beregnet afskrivning i hele kr.</t>
  </si>
  <si>
    <t>ANVEND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</si>
</sst>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kr.&quot;\ * #,##0_ ;_ &quot;kr.&quot;\ * \-#,##0_ ;_ &quot;kr.&quot;\ * &quot;-&quot;_ ;_ @_ "/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70" formatCode="_-* #,##0\ [$kr.-406]_-;\-* #,##0\ [$kr.-406]_-;_-* &quot;-&quot;??\ [$kr.-406]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rgb="FF001932"/>
      <name val="Segoe UI"/>
      <family val="2"/>
    </font>
    <font>
      <b/>
      <u val="singleAccounting"/>
      <sz val="10"/>
      <color rgb="FF001932"/>
      <name val="Segoe UI"/>
      <family val="2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3F3F76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4"/>
      <color theme="1"/>
      <name val="Calibri"/>
      <family val="2"/>
      <scheme val="minor"/>
    </font>
    <font>
      <sz val="4"/>
      <name val="Calibri"/>
      <family val="2"/>
      <scheme val="minor"/>
    </font>
    <font>
      <b/>
      <u/>
      <sz val="12"/>
      <color theme="7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</cellStyleXfs>
  <cellXfs count="66">
    <xf numFmtId="0" fontId="0" fillId="0" borderId="0" xfId="0"/>
    <xf numFmtId="0" fontId="6" fillId="5" borderId="2" xfId="0" applyFont="1" applyFill="1" applyBorder="1" applyAlignment="1">
      <alignment horizontal="center"/>
    </xf>
    <xf numFmtId="164" fontId="7" fillId="5" borderId="0" xfId="1" applyNumberFormat="1" applyFont="1" applyFill="1"/>
    <xf numFmtId="0" fontId="4" fillId="0" borderId="0" xfId="0" quotePrefix="1" applyFont="1"/>
    <xf numFmtId="0" fontId="8" fillId="0" borderId="0" xfId="0" applyFont="1"/>
    <xf numFmtId="0" fontId="9" fillId="0" borderId="0" xfId="0" applyFont="1" applyAlignment="1">
      <alignment horizontal="left" vertical="top" wrapText="1"/>
    </xf>
    <xf numFmtId="42" fontId="10" fillId="5" borderId="0" xfId="1" applyNumberFormat="1" applyFont="1" applyFill="1" applyAlignment="1">
      <alignment horizontal="center" vertical="center" wrapText="1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9" fontId="12" fillId="2" borderId="5" xfId="2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2" borderId="5" xfId="2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3" fillId="3" borderId="1" xfId="3"/>
    <xf numFmtId="0" fontId="15" fillId="3" borderId="1" xfId="3" applyFont="1"/>
    <xf numFmtId="0" fontId="1" fillId="5" borderId="0" xfId="4" applyFill="1"/>
    <xf numFmtId="0" fontId="9" fillId="0" borderId="0" xfId="0" quotePrefix="1" applyFont="1" applyAlignment="1">
      <alignment horizontal="left" vertical="top" wrapText="1"/>
    </xf>
    <xf numFmtId="164" fontId="0" fillId="0" borderId="7" xfId="0" applyNumberFormat="1" applyBorder="1"/>
    <xf numFmtId="0" fontId="0" fillId="0" borderId="8" xfId="0" applyBorder="1" applyAlignment="1">
      <alignment horizontal="center"/>
    </xf>
    <xf numFmtId="165" fontId="12" fillId="2" borderId="5" xfId="2" applyNumberFormat="1" applyFont="1" applyBorder="1"/>
    <xf numFmtId="0" fontId="0" fillId="0" borderId="3" xfId="0" applyBorder="1"/>
    <xf numFmtId="164" fontId="12" fillId="2" borderId="5" xfId="2" applyNumberFormat="1" applyFont="1" applyBorder="1" applyAlignment="1">
      <alignment horizontal="center"/>
    </xf>
    <xf numFmtId="164" fontId="0" fillId="0" borderId="9" xfId="0" applyNumberFormat="1" applyBorder="1"/>
    <xf numFmtId="0" fontId="5" fillId="0" borderId="4" xfId="0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14" fillId="0" borderId="0" xfId="1" applyNumberFormat="1" applyFont="1" applyAlignment="1">
      <alignment horizontal="center"/>
    </xf>
    <xf numFmtId="164" fontId="0" fillId="0" borderId="0" xfId="0" applyNumberFormat="1"/>
    <xf numFmtId="164" fontId="1" fillId="0" borderId="5" xfId="1" applyNumberFormat="1" applyFont="1" applyBorder="1" applyAlignment="1">
      <alignment horizontal="center"/>
    </xf>
    <xf numFmtId="164" fontId="17" fillId="2" borderId="5" xfId="2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/>
    <xf numFmtId="9" fontId="7" fillId="5" borderId="0" xfId="0" applyNumberFormat="1" applyFont="1" applyFill="1" applyAlignment="1">
      <alignment horizontal="right"/>
    </xf>
    <xf numFmtId="164" fontId="12" fillId="2" borderId="4" xfId="2" applyNumberFormat="1" applyFont="1" applyBorder="1" applyAlignment="1">
      <alignment horizontal="center"/>
    </xf>
    <xf numFmtId="164" fontId="4" fillId="0" borderId="0" xfId="0" applyNumberFormat="1" applyFont="1" applyBorder="1"/>
    <xf numFmtId="0" fontId="11" fillId="0" borderId="0" xfId="0" applyFont="1" applyAlignment="1">
      <alignment horizontal="center"/>
    </xf>
    <xf numFmtId="0" fontId="13" fillId="0" borderId="0" xfId="0" applyFont="1"/>
    <xf numFmtId="0" fontId="0" fillId="0" borderId="0" xfId="0" applyFont="1"/>
    <xf numFmtId="170" fontId="12" fillId="2" borderId="5" xfId="2" applyNumberFormat="1" applyFont="1" applyBorder="1" applyAlignment="1">
      <alignment horizontal="center"/>
    </xf>
    <xf numFmtId="170" fontId="4" fillId="0" borderId="0" xfId="1" applyNumberFormat="1" applyFont="1"/>
    <xf numFmtId="170" fontId="4" fillId="0" borderId="7" xfId="0" applyNumberFormat="1" applyFont="1" applyBorder="1"/>
    <xf numFmtId="0" fontId="4" fillId="0" borderId="0" xfId="0" applyFont="1" applyAlignment="1">
      <alignment horizontal="right"/>
    </xf>
    <xf numFmtId="164" fontId="18" fillId="0" borderId="0" xfId="1" applyNumberFormat="1" applyFont="1"/>
    <xf numFmtId="164" fontId="19" fillId="0" borderId="0" xfId="0" applyNumberFormat="1" applyFont="1"/>
    <xf numFmtId="164" fontId="19" fillId="0" borderId="6" xfId="0" applyNumberFormat="1" applyFont="1" applyBorder="1"/>
    <xf numFmtId="0" fontId="4" fillId="5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4" fillId="5" borderId="0" xfId="0" applyFont="1" applyFill="1"/>
    <xf numFmtId="0" fontId="4" fillId="5" borderId="6" xfId="0" applyFont="1" applyFill="1" applyBorder="1"/>
    <xf numFmtId="0" fontId="4" fillId="0" borderId="6" xfId="0" applyFont="1" applyBorder="1"/>
    <xf numFmtId="0" fontId="12" fillId="5" borderId="10" xfId="0" applyFont="1" applyFill="1" applyBorder="1"/>
    <xf numFmtId="0" fontId="4" fillId="5" borderId="0" xfId="0" applyFont="1" applyFill="1" applyBorder="1"/>
    <xf numFmtId="0" fontId="17" fillId="0" borderId="0" xfId="0" applyFont="1" applyAlignment="1">
      <alignment horizontal="center"/>
    </xf>
    <xf numFmtId="0" fontId="0" fillId="5" borderId="0" xfId="0" applyFill="1"/>
    <xf numFmtId="0" fontId="0" fillId="0" borderId="12" xfId="0" quotePrefix="1" applyBorder="1" applyAlignment="1">
      <alignment horizontal="right"/>
    </xf>
    <xf numFmtId="0" fontId="0" fillId="0" borderId="9" xfId="0" quotePrefix="1" applyBorder="1" applyAlignment="1">
      <alignment horizontal="right"/>
    </xf>
    <xf numFmtId="0" fontId="21" fillId="6" borderId="11" xfId="0" applyFont="1" applyFill="1" applyBorder="1" applyAlignment="1">
      <alignment horizontal="center"/>
    </xf>
    <xf numFmtId="0" fontId="4" fillId="0" borderId="0" xfId="0" applyFont="1" applyBorder="1"/>
    <xf numFmtId="0" fontId="17" fillId="6" borderId="0" xfId="0" applyFont="1" applyFill="1" applyAlignment="1">
      <alignment horizontal="center"/>
    </xf>
  </cellXfs>
  <cellStyles count="5">
    <cellStyle name="60 % - Farve4" xfId="4" builtinId="44"/>
    <cellStyle name="God" xfId="2" builtinId="26"/>
    <cellStyle name="Input" xfId="3" builtinId="20"/>
    <cellStyle name="Komma" xfId="1" builtinId="3"/>
    <cellStyle name="Normal" xfId="0" builtinId="0"/>
  </cellStyles>
  <dxfs count="5">
    <dxf>
      <font>
        <color rgb="FFFF0000"/>
      </font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ill>
        <patternFill>
          <f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CFD46-704D-4811-B24C-772DC3C8D33F}">
  <dimension ref="A1:L25"/>
  <sheetViews>
    <sheetView workbookViewId="0">
      <selection activeCell="K20" sqref="K20"/>
    </sheetView>
  </sheetViews>
  <sheetFormatPr defaultRowHeight="15.6" x14ac:dyDescent="0.3"/>
  <cols>
    <col min="1" max="1" width="9" customWidth="1"/>
    <col min="2" max="2" width="7.09765625" customWidth="1"/>
    <col min="3" max="3" width="13.8984375" customWidth="1"/>
    <col min="4" max="4" width="10.59765625" customWidth="1"/>
    <col min="5" max="5" width="10.296875" customWidth="1"/>
    <col min="6" max="6" width="2" customWidth="1"/>
    <col min="7" max="7" width="9.5" customWidth="1"/>
    <col min="8" max="8" width="11.19921875" customWidth="1"/>
    <col min="9" max="9" width="8.09765625" customWidth="1"/>
    <col min="10" max="10" width="9.796875" customWidth="1"/>
    <col min="11" max="11" width="11.5" customWidth="1"/>
    <col min="12" max="12" width="12" customWidth="1"/>
  </cols>
  <sheetData>
    <row r="1" spans="1:12" x14ac:dyDescent="0.3">
      <c r="B1" s="19" t="s">
        <v>23</v>
      </c>
      <c r="C1" s="18"/>
      <c r="D1" s="42"/>
    </row>
    <row r="2" spans="1:12" x14ac:dyDescent="0.3">
      <c r="D2" s="43">
        <f>VLOOKUP(D3,'Ark2'!A2:B13,2,FALSE)</f>
        <v>4</v>
      </c>
    </row>
    <row r="3" spans="1:12" x14ac:dyDescent="0.3">
      <c r="A3" s="44" t="s">
        <v>70</v>
      </c>
      <c r="B3" s="52">
        <v>2020</v>
      </c>
      <c r="C3" t="s">
        <v>88</v>
      </c>
      <c r="D3" s="1" t="s">
        <v>60</v>
      </c>
      <c r="E3" s="37" t="s">
        <v>53</v>
      </c>
      <c r="F3" s="38" t="s">
        <v>54</v>
      </c>
      <c r="G3" s="2">
        <v>138000</v>
      </c>
      <c r="I3" s="3"/>
      <c r="J3" s="3"/>
    </row>
    <row r="4" spans="1:12" x14ac:dyDescent="0.3">
      <c r="A4" s="4" t="s">
        <v>0</v>
      </c>
      <c r="E4" s="16" t="s">
        <v>87</v>
      </c>
      <c r="F4" s="38" t="s">
        <v>54</v>
      </c>
      <c r="G4" s="39">
        <v>0.12</v>
      </c>
      <c r="J4" s="38"/>
      <c r="K4" s="38"/>
    </row>
    <row r="5" spans="1:12" x14ac:dyDescent="0.3">
      <c r="A5" t="s">
        <v>1</v>
      </c>
    </row>
    <row r="6" spans="1:12" ht="16.8" customHeight="1" x14ac:dyDescent="0.3">
      <c r="A6" t="s">
        <v>43</v>
      </c>
      <c r="G6" s="5" t="s">
        <v>55</v>
      </c>
      <c r="H6" s="6">
        <v>100000</v>
      </c>
      <c r="J6" s="21"/>
    </row>
    <row r="7" spans="1:12" x14ac:dyDescent="0.3">
      <c r="A7" t="s">
        <v>2</v>
      </c>
    </row>
    <row r="8" spans="1:12" x14ac:dyDescent="0.3">
      <c r="A8" t="s">
        <v>3</v>
      </c>
      <c r="G8" s="7" t="s">
        <v>4</v>
      </c>
    </row>
    <row r="9" spans="1:12" ht="16.2" thickBot="1" x14ac:dyDescent="0.35"/>
    <row r="10" spans="1:12" ht="18" thickBot="1" x14ac:dyDescent="0.4">
      <c r="E10" s="63" t="s">
        <v>90</v>
      </c>
      <c r="H10" s="16" t="s">
        <v>5</v>
      </c>
      <c r="J10" s="28" t="s">
        <v>34</v>
      </c>
    </row>
    <row r="11" spans="1:12" x14ac:dyDescent="0.3">
      <c r="C11" s="9" t="s">
        <v>7</v>
      </c>
      <c r="D11" s="35" t="s">
        <v>8</v>
      </c>
      <c r="E11" s="14" t="s">
        <v>8</v>
      </c>
      <c r="G11" s="10" t="s">
        <v>99</v>
      </c>
      <c r="H11" s="25" t="s">
        <v>9</v>
      </c>
      <c r="I11" s="8" t="s">
        <v>6</v>
      </c>
      <c r="J11" s="8" t="s">
        <v>10</v>
      </c>
    </row>
    <row r="12" spans="1:12" x14ac:dyDescent="0.3">
      <c r="A12" s="12" t="s">
        <v>11</v>
      </c>
      <c r="B12" s="12" t="s">
        <v>50</v>
      </c>
      <c r="C12" s="13">
        <f>D2</f>
        <v>4</v>
      </c>
      <c r="D12" s="36" t="s">
        <v>13</v>
      </c>
      <c r="E12" s="29" t="s">
        <v>52</v>
      </c>
      <c r="G12" s="33" t="s">
        <v>52</v>
      </c>
      <c r="H12" s="26">
        <f>G3</f>
        <v>138000</v>
      </c>
      <c r="I12" s="11">
        <f>G4</f>
        <v>0.12</v>
      </c>
      <c r="J12" s="24">
        <f>H6</f>
        <v>100000</v>
      </c>
      <c r="L12" s="15"/>
    </row>
    <row r="13" spans="1:12" x14ac:dyDescent="0.3">
      <c r="A13" s="12" t="s">
        <v>51</v>
      </c>
      <c r="B13" s="30" t="s">
        <v>12</v>
      </c>
      <c r="C13" s="13">
        <f>13-C12</f>
        <v>9</v>
      </c>
      <c r="D13" s="34">
        <f>H12</f>
        <v>138000</v>
      </c>
      <c r="E13" s="45">
        <f>H12-J12</f>
        <v>38000</v>
      </c>
      <c r="G13" s="34">
        <f>H12+H13</f>
        <v>38000</v>
      </c>
      <c r="H13" s="40">
        <f>J12*-1</f>
        <v>-100000</v>
      </c>
      <c r="I13" s="61" t="s">
        <v>100</v>
      </c>
      <c r="J13" s="62"/>
      <c r="L13" s="15"/>
    </row>
    <row r="14" spans="1:12" x14ac:dyDescent="0.3">
      <c r="A14" s="16" t="s">
        <v>14</v>
      </c>
      <c r="B14" s="16">
        <f>B3</f>
        <v>2020</v>
      </c>
      <c r="C14" s="16">
        <f>IF(C13&lt;12,C13,12)</f>
        <v>9</v>
      </c>
      <c r="D14" s="17">
        <f>H$12*I$12*C14/12</f>
        <v>12420</v>
      </c>
      <c r="E14" s="46">
        <f>MAX(G14,0)</f>
        <v>12420</v>
      </c>
      <c r="F14" s="17"/>
      <c r="G14" s="49">
        <f>IF(G$13&gt;D14,D14,G13)</f>
        <v>12420</v>
      </c>
      <c r="H14" s="50">
        <f>(H12+H13)-D14</f>
        <v>25580</v>
      </c>
      <c r="J14" s="32">
        <f>H$12-E14</f>
        <v>125580</v>
      </c>
      <c r="L14" s="31"/>
    </row>
    <row r="15" spans="1:12" x14ac:dyDescent="0.3">
      <c r="A15" s="16" t="s">
        <v>15</v>
      </c>
      <c r="B15" s="16">
        <f>B14+1</f>
        <v>2021</v>
      </c>
      <c r="C15" s="16">
        <f>IF(C14&lt;12,12,C14)</f>
        <v>12</v>
      </c>
      <c r="D15" s="17">
        <f>H$12*I$12*C15/12</f>
        <v>16560</v>
      </c>
      <c r="E15" s="46">
        <f t="shared" ref="E15:E23" si="0">MAX(G15,0)</f>
        <v>16560</v>
      </c>
      <c r="F15" s="17"/>
      <c r="G15" s="49">
        <f>IF(H14&gt;D15,D15,H14)</f>
        <v>16560</v>
      </c>
      <c r="H15" s="50">
        <f>H14-D15</f>
        <v>9020</v>
      </c>
      <c r="J15" s="32">
        <f>H$12-E14-E15</f>
        <v>109020</v>
      </c>
      <c r="L15" s="31"/>
    </row>
    <row r="16" spans="1:12" x14ac:dyDescent="0.3">
      <c r="A16" s="16" t="s">
        <v>16</v>
      </c>
      <c r="B16" s="16">
        <f t="shared" ref="B16:B23" si="1">B15+1</f>
        <v>2022</v>
      </c>
      <c r="C16" s="16">
        <f>IF(C15&lt;12,12,C15)</f>
        <v>12</v>
      </c>
      <c r="D16" s="17">
        <f>H$12*I$12*C16/12</f>
        <v>16560</v>
      </c>
      <c r="E16" s="46">
        <f t="shared" si="0"/>
        <v>9020</v>
      </c>
      <c r="F16" s="17"/>
      <c r="G16" s="49">
        <f>IF(H15&gt;D16,D16,H15)</f>
        <v>9020</v>
      </c>
      <c r="H16" s="50">
        <f>H15-D16</f>
        <v>-7540</v>
      </c>
      <c r="J16" s="32">
        <f>H$12-E14-E15-E16</f>
        <v>100000</v>
      </c>
      <c r="L16" s="31"/>
    </row>
    <row r="17" spans="1:12" x14ac:dyDescent="0.3">
      <c r="A17" s="16" t="s">
        <v>17</v>
      </c>
      <c r="B17" s="16">
        <f t="shared" si="1"/>
        <v>2023</v>
      </c>
      <c r="C17" s="16">
        <f t="shared" ref="C17:C23" si="2">IF(C16&lt;12,12,C16)</f>
        <v>12</v>
      </c>
      <c r="D17" s="17">
        <f>H$12*I$12*C17/12</f>
        <v>16560</v>
      </c>
      <c r="E17" s="46">
        <f t="shared" si="0"/>
        <v>0</v>
      </c>
      <c r="F17" s="17"/>
      <c r="G17" s="49">
        <f>IF(H16&gt;D17,D17,H16)</f>
        <v>-7540</v>
      </c>
      <c r="H17" s="50">
        <f>H16-D17</f>
        <v>-24100</v>
      </c>
      <c r="J17" s="32">
        <f>H$12-E14-E15-E16-E17</f>
        <v>100000</v>
      </c>
      <c r="L17" s="31"/>
    </row>
    <row r="18" spans="1:12" x14ac:dyDescent="0.3">
      <c r="A18" s="16" t="s">
        <v>18</v>
      </c>
      <c r="B18" s="16">
        <f t="shared" si="1"/>
        <v>2024</v>
      </c>
      <c r="C18" s="16">
        <f t="shared" si="2"/>
        <v>12</v>
      </c>
      <c r="D18" s="17">
        <f>H$12*I$12*C18/12</f>
        <v>16560</v>
      </c>
      <c r="E18" s="46">
        <f t="shared" si="0"/>
        <v>0</v>
      </c>
      <c r="F18" s="17"/>
      <c r="G18" s="49">
        <f>IF(H17&gt;D18,D18,H17)</f>
        <v>-24100</v>
      </c>
      <c r="H18" s="50">
        <f>H17-D18</f>
        <v>-40660</v>
      </c>
      <c r="J18" s="32">
        <f>H$12-E14-E15-E16-E17-E18</f>
        <v>100000</v>
      </c>
      <c r="L18" s="31"/>
    </row>
    <row r="19" spans="1:12" x14ac:dyDescent="0.3">
      <c r="A19" s="16" t="s">
        <v>19</v>
      </c>
      <c r="B19" s="16">
        <f t="shared" si="1"/>
        <v>2025</v>
      </c>
      <c r="C19" s="16">
        <f t="shared" si="2"/>
        <v>12</v>
      </c>
      <c r="D19" s="17">
        <f>H$12*I$12*C19/12</f>
        <v>16560</v>
      </c>
      <c r="E19" s="46">
        <f t="shared" si="0"/>
        <v>0</v>
      </c>
      <c r="F19" s="17"/>
      <c r="G19" s="49">
        <f>IF(H18&gt;D19,D19,H18)</f>
        <v>-40660</v>
      </c>
      <c r="H19" s="50">
        <f>H18-D19</f>
        <v>-57220</v>
      </c>
      <c r="J19" s="32">
        <f>H$12-E14-E15-E16-E17-E18-E19</f>
        <v>100000</v>
      </c>
      <c r="L19" s="31"/>
    </row>
    <row r="20" spans="1:12" x14ac:dyDescent="0.3">
      <c r="A20" s="16" t="s">
        <v>20</v>
      </c>
      <c r="B20" s="16">
        <f t="shared" si="1"/>
        <v>2026</v>
      </c>
      <c r="C20" s="16">
        <f t="shared" si="2"/>
        <v>12</v>
      </c>
      <c r="D20" s="17">
        <f>H$12*I$12*C20/12</f>
        <v>16560</v>
      </c>
      <c r="E20" s="46">
        <f t="shared" si="0"/>
        <v>0</v>
      </c>
      <c r="F20" s="17"/>
      <c r="G20" s="49">
        <f>IF(H19&gt;D20,D20,H19)</f>
        <v>-57220</v>
      </c>
      <c r="H20" s="50">
        <f>H19-D20</f>
        <v>-73780</v>
      </c>
      <c r="J20" s="32">
        <f>H$12-E14-E15-E16-E17-E18-E19-E20</f>
        <v>100000</v>
      </c>
      <c r="L20" s="31"/>
    </row>
    <row r="21" spans="1:12" x14ac:dyDescent="0.3">
      <c r="A21" s="16" t="s">
        <v>21</v>
      </c>
      <c r="B21" s="16">
        <f t="shared" si="1"/>
        <v>2027</v>
      </c>
      <c r="C21" s="16">
        <f t="shared" si="2"/>
        <v>12</v>
      </c>
      <c r="D21" s="17">
        <f>H$12*I$12*C21/12</f>
        <v>16560</v>
      </c>
      <c r="E21" s="46">
        <f t="shared" si="0"/>
        <v>0</v>
      </c>
      <c r="F21" s="17"/>
      <c r="G21" s="49">
        <f>IF(H20&gt;D21,D21,H20)</f>
        <v>-73780</v>
      </c>
      <c r="H21" s="50">
        <f>H20-D21</f>
        <v>-90340</v>
      </c>
      <c r="J21" s="32">
        <f>H$12-E14-E15-E16-E17-E18-E19-E20-E21</f>
        <v>100000</v>
      </c>
      <c r="L21" s="31"/>
    </row>
    <row r="22" spans="1:12" x14ac:dyDescent="0.3">
      <c r="A22" s="16" t="s">
        <v>22</v>
      </c>
      <c r="B22" s="16">
        <f t="shared" si="1"/>
        <v>2028</v>
      </c>
      <c r="C22" s="16">
        <f t="shared" si="2"/>
        <v>12</v>
      </c>
      <c r="D22" s="17">
        <f>H$12*I$12*C22/12</f>
        <v>16560</v>
      </c>
      <c r="E22" s="46">
        <f t="shared" si="0"/>
        <v>0</v>
      </c>
      <c r="F22" s="17"/>
      <c r="G22" s="49">
        <f>IF(H21&gt;D22,D22,H21)</f>
        <v>-90340</v>
      </c>
      <c r="H22" s="50">
        <f>H21-D22</f>
        <v>-106900</v>
      </c>
      <c r="J22" s="32">
        <f>H$12-E14-E15-E16-E17-E18-E19-E20-E21-E22</f>
        <v>100000</v>
      </c>
      <c r="L22" s="31"/>
    </row>
    <row r="23" spans="1:12" x14ac:dyDescent="0.3">
      <c r="A23" s="16" t="s">
        <v>44</v>
      </c>
      <c r="B23" s="16">
        <f t="shared" si="1"/>
        <v>2029</v>
      </c>
      <c r="C23" s="16">
        <f t="shared" si="2"/>
        <v>12</v>
      </c>
      <c r="D23" s="17">
        <f>H$12*I$12*C23/12</f>
        <v>16560</v>
      </c>
      <c r="E23" s="46">
        <f t="shared" si="0"/>
        <v>0</v>
      </c>
      <c r="G23" s="49">
        <f>IF(H22&gt;D23,D23,H22)</f>
        <v>-106900</v>
      </c>
      <c r="H23" s="51">
        <f>H22-D23</f>
        <v>-123460</v>
      </c>
      <c r="J23" s="32">
        <f>H$12-E14-E15-E16-E17-E18-E19-E20-E21-E22-E23</f>
        <v>100000</v>
      </c>
      <c r="L23" s="31"/>
    </row>
    <row r="24" spans="1:12" ht="16.2" thickBot="1" x14ac:dyDescent="0.35">
      <c r="C24" s="23" t="s">
        <v>46</v>
      </c>
      <c r="D24" s="22"/>
      <c r="E24" s="47">
        <f>SUM(E14:E23)</f>
        <v>38000</v>
      </c>
      <c r="G24" s="27"/>
      <c r="H24" s="41"/>
      <c r="L24" s="32"/>
    </row>
    <row r="25" spans="1:12" ht="16.2" thickTop="1" x14ac:dyDescent="0.3"/>
  </sheetData>
  <mergeCells count="1">
    <mergeCell ref="I13:J13"/>
  </mergeCells>
  <phoneticPr fontId="16" type="noConversion"/>
  <conditionalFormatting sqref="I14:I23">
    <cfRule type="containsText" dxfId="4" priority="5" operator="containsText" text="NEJ">
      <formula>NOT(ISERROR(SEARCH("NEJ",I14)))</formula>
    </cfRule>
  </conditionalFormatting>
  <conditionalFormatting sqref="H14:H23">
    <cfRule type="cellIs" dxfId="3" priority="2" operator="lessThan">
      <formula>0</formula>
    </cfRule>
    <cfRule type="cellIs" dxfId="2" priority="3" operator="lessThan">
      <formula>100000</formula>
    </cfRule>
    <cfRule type="cellIs" dxfId="1" priority="4" operator="lessThan">
      <formula>0</formula>
    </cfRule>
  </conditionalFormatting>
  <conditionalFormatting sqref="I14:I23">
    <cfRule type="containsText" dxfId="0" priority="1" operator="containsText" text="NEJ">
      <formula>NOT(ISERROR(SEARCH("NEJ",I14)))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8310-EF91-4497-9B6C-1DDA3CD2D243}">
  <sheetPr>
    <tabColor rgb="FFFF0000"/>
  </sheetPr>
  <dimension ref="A1:D51"/>
  <sheetViews>
    <sheetView tabSelected="1" topLeftCell="A34" workbookViewId="0">
      <selection activeCell="A56" sqref="A56"/>
    </sheetView>
  </sheetViews>
  <sheetFormatPr defaultRowHeight="15.6" x14ac:dyDescent="0.3"/>
  <cols>
    <col min="1" max="1" width="11.09765625" customWidth="1"/>
    <col min="2" max="2" width="10.19921875" customWidth="1"/>
  </cols>
  <sheetData>
    <row r="1" spans="1:2" x14ac:dyDescent="0.3">
      <c r="A1" s="19" t="s">
        <v>24</v>
      </c>
    </row>
    <row r="3" spans="1:2" x14ac:dyDescent="0.3">
      <c r="A3" t="s">
        <v>25</v>
      </c>
    </row>
    <row r="4" spans="1:2" x14ac:dyDescent="0.3">
      <c r="B4" t="s">
        <v>47</v>
      </c>
    </row>
    <row r="6" spans="1:2" x14ac:dyDescent="0.3">
      <c r="A6" t="s">
        <v>26</v>
      </c>
      <c r="B6" t="s">
        <v>27</v>
      </c>
    </row>
    <row r="7" spans="1:2" x14ac:dyDescent="0.3">
      <c r="B7" t="s">
        <v>28</v>
      </c>
    </row>
    <row r="9" spans="1:2" x14ac:dyDescent="0.3">
      <c r="A9" t="s">
        <v>29</v>
      </c>
      <c r="B9" t="s">
        <v>45</v>
      </c>
    </row>
    <row r="10" spans="1:2" x14ac:dyDescent="0.3">
      <c r="B10" t="s">
        <v>30</v>
      </c>
    </row>
    <row r="11" spans="1:2" x14ac:dyDescent="0.3">
      <c r="B11" t="s">
        <v>31</v>
      </c>
    </row>
    <row r="12" spans="1:2" x14ac:dyDescent="0.3">
      <c r="B12" t="s">
        <v>32</v>
      </c>
    </row>
    <row r="13" spans="1:2" x14ac:dyDescent="0.3">
      <c r="B13" t="s">
        <v>33</v>
      </c>
    </row>
    <row r="15" spans="1:2" x14ac:dyDescent="0.3">
      <c r="A15" t="s">
        <v>34</v>
      </c>
      <c r="B15" t="s">
        <v>35</v>
      </c>
    </row>
    <row r="16" spans="1:2" x14ac:dyDescent="0.3">
      <c r="B16" t="s">
        <v>48</v>
      </c>
    </row>
    <row r="17" spans="1:4" x14ac:dyDescent="0.3">
      <c r="B17" t="s">
        <v>36</v>
      </c>
    </row>
    <row r="19" spans="1:4" x14ac:dyDescent="0.3">
      <c r="A19" t="s">
        <v>37</v>
      </c>
      <c r="B19" t="s">
        <v>38</v>
      </c>
    </row>
    <row r="20" spans="1:4" x14ac:dyDescent="0.3">
      <c r="B20" t="s">
        <v>39</v>
      </c>
      <c r="D20" s="20"/>
    </row>
    <row r="22" spans="1:4" x14ac:dyDescent="0.3">
      <c r="A22" t="s">
        <v>49</v>
      </c>
      <c r="B22" t="s">
        <v>40</v>
      </c>
    </row>
    <row r="23" spans="1:4" x14ac:dyDescent="0.3">
      <c r="B23" t="s">
        <v>41</v>
      </c>
    </row>
    <row r="24" spans="1:4" x14ac:dyDescent="0.3">
      <c r="B24" t="s">
        <v>42</v>
      </c>
    </row>
    <row r="26" spans="1:4" x14ac:dyDescent="0.3">
      <c r="A26" t="s">
        <v>80</v>
      </c>
      <c r="B26" t="s">
        <v>81</v>
      </c>
    </row>
    <row r="27" spans="1:4" x14ac:dyDescent="0.3">
      <c r="B27" t="s">
        <v>82</v>
      </c>
    </row>
    <row r="29" spans="1:4" x14ac:dyDescent="0.3">
      <c r="A29" s="16" t="s">
        <v>97</v>
      </c>
      <c r="B29" t="s">
        <v>98</v>
      </c>
    </row>
    <row r="31" spans="1:4" x14ac:dyDescent="0.3">
      <c r="A31" s="48" t="s">
        <v>56</v>
      </c>
      <c r="B31" t="s">
        <v>96</v>
      </c>
      <c r="C31" s="60" t="s">
        <v>95</v>
      </c>
    </row>
    <row r="32" spans="1:4" x14ac:dyDescent="0.3">
      <c r="A32" s="55">
        <v>1</v>
      </c>
      <c r="B32" t="s">
        <v>94</v>
      </c>
    </row>
    <row r="33" spans="1:2" x14ac:dyDescent="0.3">
      <c r="A33" s="54">
        <v>2</v>
      </c>
      <c r="B33" t="s">
        <v>72</v>
      </c>
    </row>
    <row r="34" spans="1:2" x14ac:dyDescent="0.3">
      <c r="A34" s="56"/>
      <c r="B34" t="s">
        <v>71</v>
      </c>
    </row>
    <row r="35" spans="1:2" x14ac:dyDescent="0.3">
      <c r="A35" s="57">
        <v>3</v>
      </c>
      <c r="B35" t="s">
        <v>91</v>
      </c>
    </row>
    <row r="36" spans="1:2" x14ac:dyDescent="0.3">
      <c r="A36" s="58">
        <v>4</v>
      </c>
      <c r="B36" t="s">
        <v>73</v>
      </c>
    </row>
    <row r="37" spans="1:2" x14ac:dyDescent="0.3">
      <c r="A37" s="7"/>
      <c r="B37" t="s">
        <v>78</v>
      </c>
    </row>
    <row r="38" spans="1:2" x14ac:dyDescent="0.3">
      <c r="A38" s="7"/>
      <c r="B38" t="s">
        <v>83</v>
      </c>
    </row>
    <row r="39" spans="1:2" x14ac:dyDescent="0.3">
      <c r="A39" s="7"/>
      <c r="B39" t="s">
        <v>77</v>
      </c>
    </row>
    <row r="40" spans="1:2" x14ac:dyDescent="0.3">
      <c r="A40" s="7"/>
      <c r="B40" t="s">
        <v>84</v>
      </c>
    </row>
    <row r="41" spans="1:2" x14ac:dyDescent="0.3">
      <c r="A41" s="7"/>
      <c r="B41" t="s">
        <v>92</v>
      </c>
    </row>
    <row r="42" spans="1:2" x14ac:dyDescent="0.3">
      <c r="A42" s="64"/>
      <c r="B42" t="s">
        <v>93</v>
      </c>
    </row>
    <row r="43" spans="1:2" x14ac:dyDescent="0.3">
      <c r="A43" s="56"/>
      <c r="B43" t="s">
        <v>101</v>
      </c>
    </row>
    <row r="44" spans="1:2" x14ac:dyDescent="0.3">
      <c r="A44" s="54">
        <v>5</v>
      </c>
      <c r="B44" t="s">
        <v>74</v>
      </c>
    </row>
    <row r="45" spans="1:2" x14ac:dyDescent="0.3">
      <c r="B45" t="s">
        <v>76</v>
      </c>
    </row>
    <row r="46" spans="1:2" x14ac:dyDescent="0.3">
      <c r="B46" t="s">
        <v>75</v>
      </c>
    </row>
    <row r="47" spans="1:2" x14ac:dyDescent="0.3">
      <c r="A47" s="59" t="s">
        <v>89</v>
      </c>
      <c r="B47" t="s">
        <v>79</v>
      </c>
    </row>
    <row r="48" spans="1:2" x14ac:dyDescent="0.3">
      <c r="A48" s="59"/>
    </row>
    <row r="49" spans="1:2" x14ac:dyDescent="0.3">
      <c r="A49" s="65" t="s">
        <v>103</v>
      </c>
      <c r="B49" s="38" t="s">
        <v>102</v>
      </c>
    </row>
    <row r="50" spans="1:2" x14ac:dyDescent="0.3">
      <c r="A50" s="53"/>
    </row>
    <row r="51" spans="1:2" x14ac:dyDescent="0.3">
      <c r="A51" s="16" t="s">
        <v>85</v>
      </c>
      <c r="B51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64E5-3B87-4AC8-BBBB-068649EAF723}">
  <dimension ref="A1:B13"/>
  <sheetViews>
    <sheetView workbookViewId="0">
      <selection activeCell="F18" sqref="F18:F19"/>
    </sheetView>
  </sheetViews>
  <sheetFormatPr defaultRowHeight="15.6" x14ac:dyDescent="0.3"/>
  <sheetData>
    <row r="1" spans="1:2" x14ac:dyDescent="0.3">
      <c r="B1" s="18" t="s">
        <v>69</v>
      </c>
    </row>
    <row r="2" spans="1:2" x14ac:dyDescent="0.3">
      <c r="A2" t="s">
        <v>57</v>
      </c>
      <c r="B2">
        <v>1</v>
      </c>
    </row>
    <row r="3" spans="1:2" x14ac:dyDescent="0.3">
      <c r="A3" t="s">
        <v>59</v>
      </c>
      <c r="B3">
        <v>2</v>
      </c>
    </row>
    <row r="4" spans="1:2" x14ac:dyDescent="0.3">
      <c r="A4" t="s">
        <v>58</v>
      </c>
      <c r="B4">
        <v>3</v>
      </c>
    </row>
    <row r="5" spans="1:2" x14ac:dyDescent="0.3">
      <c r="A5" t="s">
        <v>60</v>
      </c>
      <c r="B5">
        <v>4</v>
      </c>
    </row>
    <row r="6" spans="1:2" x14ac:dyDescent="0.3">
      <c r="A6" t="s">
        <v>61</v>
      </c>
      <c r="B6">
        <v>5</v>
      </c>
    </row>
    <row r="7" spans="1:2" x14ac:dyDescent="0.3">
      <c r="A7" t="s">
        <v>62</v>
      </c>
      <c r="B7">
        <v>6</v>
      </c>
    </row>
    <row r="8" spans="1:2" x14ac:dyDescent="0.3">
      <c r="A8" t="s">
        <v>63</v>
      </c>
      <c r="B8">
        <v>7</v>
      </c>
    </row>
    <row r="9" spans="1:2" x14ac:dyDescent="0.3">
      <c r="A9" t="s">
        <v>64</v>
      </c>
      <c r="B9">
        <v>8</v>
      </c>
    </row>
    <row r="10" spans="1:2" x14ac:dyDescent="0.3">
      <c r="A10" t="s">
        <v>65</v>
      </c>
      <c r="B10">
        <v>9</v>
      </c>
    </row>
    <row r="11" spans="1:2" x14ac:dyDescent="0.3">
      <c r="A11" t="s">
        <v>66</v>
      </c>
      <c r="B11">
        <v>10</v>
      </c>
    </row>
    <row r="12" spans="1:2" x14ac:dyDescent="0.3">
      <c r="A12" t="s">
        <v>67</v>
      </c>
      <c r="B12">
        <v>11</v>
      </c>
    </row>
    <row r="13" spans="1:2" x14ac:dyDescent="0.3">
      <c r="A13" t="s">
        <v>68</v>
      </c>
      <c r="B13">
        <v>12</v>
      </c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INFO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birthe-hc</cp:lastModifiedBy>
  <dcterms:created xsi:type="dcterms:W3CDTF">2021-01-26T19:50:18Z</dcterms:created>
  <dcterms:modified xsi:type="dcterms:W3CDTF">2021-01-29T13:04:43Z</dcterms:modified>
</cp:coreProperties>
</file>