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20" yWindow="90" windowWidth="13280" windowHeight="11020"/>
  </bookViews>
  <sheets>
    <sheet name="Tidsplan" sheetId="9" r:id="rId1"/>
    <sheet name="Helligdage" sheetId="10" r:id="rId2"/>
  </sheets>
  <definedNames>
    <definedName name="prevWBS" localSheetId="0">Tidsplan!$A1048576</definedName>
    <definedName name="_xlnm.Print_Area" localSheetId="0">Tidsplan!$A$1:$CW$67</definedName>
    <definedName name="_xlnm.Print_Titles" localSheetId="0">Tidsplan!$4:$7</definedName>
    <definedName name="valuevx">42.314159</definedName>
    <definedName name="vertex42_copyright" hidden="1">"© 2006-2018 Vertex42 LLC"</definedName>
    <definedName name="vertex42_id" hidden="1">"gantt-chart_L.xlsx"</definedName>
    <definedName name="vertex42_title" hidden="1">"Gantt Chart Template"</definedName>
    <definedName name="År">Helligdage!$J$1</definedName>
  </definedNames>
  <calcPr calcId="125725"/>
</workbook>
</file>

<file path=xl/calcChain.xml><?xml version="1.0" encoding="utf-8"?>
<calcChain xmlns="http://schemas.openxmlformats.org/spreadsheetml/2006/main">
  <c r="A9" i="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E9"/>
  <c r="F9" s="1"/>
  <c r="E10" s="1"/>
  <c r="F8"/>
  <c r="I8" s="1"/>
  <c r="F10" l="1"/>
  <c r="I9"/>
  <c r="B15" i="10"/>
  <c r="B13"/>
  <c r="B12"/>
  <c r="B14" s="1"/>
  <c r="B11"/>
  <c r="J4"/>
  <c r="J11" s="1"/>
  <c r="J2"/>
  <c r="B2"/>
  <c r="J1"/>
  <c r="I10" i="9" l="1"/>
  <c r="E11"/>
  <c r="F11" s="1"/>
  <c r="J10" i="10"/>
  <c r="J3"/>
  <c r="I11" i="9" l="1"/>
  <c r="E12"/>
  <c r="J7" i="10"/>
  <c r="J5"/>
  <c r="J6"/>
  <c r="J8"/>
  <c r="F12" i="9" l="1"/>
  <c r="J9" i="10"/>
  <c r="J12" s="1"/>
  <c r="I12" i="9" l="1"/>
  <c r="E13"/>
  <c r="F13" s="1"/>
  <c r="J13" i="10"/>
  <c r="J14" s="1"/>
  <c r="I13" i="9" l="1"/>
  <c r="E14"/>
  <c r="F14" s="1"/>
  <c r="J19" i="10"/>
  <c r="J15"/>
  <c r="J18" s="1"/>
  <c r="I14" i="9" l="1"/>
  <c r="E15"/>
  <c r="F15" s="1"/>
  <c r="J16" i="10"/>
  <c r="K24"/>
  <c r="L24"/>
  <c r="I15" i="9" l="1"/>
  <c r="E16"/>
  <c r="F16" s="1"/>
  <c r="K26" i="10"/>
  <c r="K27" s="1"/>
  <c r="K28" s="1"/>
  <c r="K22"/>
  <c r="K25"/>
  <c r="K23"/>
  <c r="L32"/>
  <c r="B8" s="1"/>
  <c r="L29"/>
  <c r="B7" s="1"/>
  <c r="L23"/>
  <c r="B4" s="1"/>
  <c r="L35"/>
  <c r="B10" s="1"/>
  <c r="L22"/>
  <c r="B3" s="1"/>
  <c r="L34"/>
  <c r="B9" s="1"/>
  <c r="L25"/>
  <c r="B6" s="1"/>
  <c r="B5"/>
  <c r="I16" i="9" l="1"/>
  <c r="E17"/>
  <c r="F17" s="1"/>
  <c r="K29" i="10"/>
  <c r="K30"/>
  <c r="K31" s="1"/>
  <c r="I17" i="9" l="1"/>
  <c r="E18"/>
  <c r="F18" s="1"/>
  <c r="K32" i="10"/>
  <c r="K33"/>
  <c r="K34" s="1"/>
  <c r="K35" s="1"/>
  <c r="I18" i="9" l="1"/>
  <c r="E19"/>
  <c r="F19" s="1"/>
  <c r="K6"/>
  <c r="K4" s="1"/>
  <c r="I19" l="1"/>
  <c r="E20"/>
  <c r="F20" s="1"/>
  <c r="K7"/>
  <c r="I20" l="1"/>
  <c r="E21"/>
  <c r="F21" s="1"/>
  <c r="L6"/>
  <c r="L7" s="1"/>
  <c r="I21" l="1"/>
  <c r="E22"/>
  <c r="F22" s="1"/>
  <c r="M6"/>
  <c r="M7" s="1"/>
  <c r="I22" l="1"/>
  <c r="E23"/>
  <c r="F23" s="1"/>
  <c r="N6"/>
  <c r="N7" s="1"/>
  <c r="I23" l="1"/>
  <c r="E24"/>
  <c r="F24" s="1"/>
  <c r="O6"/>
  <c r="K5"/>
  <c r="P6" l="1"/>
  <c r="P7" s="1"/>
  <c r="O7"/>
  <c r="I24"/>
  <c r="E25"/>
  <c r="F25" s="1"/>
  <c r="Q6"/>
  <c r="Q7" s="1"/>
  <c r="I25" l="1"/>
  <c r="E26"/>
  <c r="F26" s="1"/>
  <c r="R6"/>
  <c r="I26" l="1"/>
  <c r="E27"/>
  <c r="F27" s="1"/>
  <c r="R5"/>
  <c r="R7"/>
  <c r="S6"/>
  <c r="R4"/>
  <c r="I27" l="1"/>
  <c r="E28"/>
  <c r="F28" s="1"/>
  <c r="S7"/>
  <c r="T6"/>
  <c r="I28" l="1"/>
  <c r="E29"/>
  <c r="F29" s="1"/>
  <c r="T7"/>
  <c r="U6"/>
  <c r="I29" l="1"/>
  <c r="E30"/>
  <c r="F30" s="1"/>
  <c r="U7"/>
  <c r="V6"/>
  <c r="I30" l="1"/>
  <c r="E31"/>
  <c r="F31" s="1"/>
  <c r="V7"/>
  <c r="W6"/>
  <c r="I31" l="1"/>
  <c r="E32"/>
  <c r="F32" s="1"/>
  <c r="W7"/>
  <c r="X6"/>
  <c r="I32" l="1"/>
  <c r="E33"/>
  <c r="F33" s="1"/>
  <c r="Y6"/>
  <c r="X7"/>
  <c r="I33" l="1"/>
  <c r="E34"/>
  <c r="F34" s="1"/>
  <c r="Z6"/>
  <c r="Y7"/>
  <c r="Y5"/>
  <c r="Y4"/>
  <c r="I34" l="1"/>
  <c r="E35"/>
  <c r="F35" s="1"/>
  <c r="AA6"/>
  <c r="Z7"/>
  <c r="I35" l="1"/>
  <c r="E36"/>
  <c r="F36" s="1"/>
  <c r="AB6"/>
  <c r="AA7"/>
  <c r="I36" l="1"/>
  <c r="E37"/>
  <c r="F37" s="1"/>
  <c r="AC6"/>
  <c r="AB7"/>
  <c r="I37" l="1"/>
  <c r="E38"/>
  <c r="F38" s="1"/>
  <c r="AC7"/>
  <c r="AD6"/>
  <c r="I38" l="1"/>
  <c r="E39"/>
  <c r="F39" s="1"/>
  <c r="AD7"/>
  <c r="AE6"/>
  <c r="I39" l="1"/>
  <c r="E40"/>
  <c r="F40" s="1"/>
  <c r="AE7"/>
  <c r="AF6"/>
  <c r="I40" l="1"/>
  <c r="E41"/>
  <c r="F41" s="1"/>
  <c r="AF7"/>
  <c r="AF4"/>
  <c r="AG6"/>
  <c r="AF5"/>
  <c r="I41" l="1"/>
  <c r="E42"/>
  <c r="F42" s="1"/>
  <c r="AH6"/>
  <c r="AG7"/>
  <c r="I42" l="1"/>
  <c r="E43"/>
  <c r="F43" s="1"/>
  <c r="AH7"/>
  <c r="AI6"/>
  <c r="I43" l="1"/>
  <c r="E44"/>
  <c r="F44" s="1"/>
  <c r="AI7"/>
  <c r="AJ6"/>
  <c r="I44" l="1"/>
  <c r="E45"/>
  <c r="F45" s="1"/>
  <c r="AK6"/>
  <c r="AJ7"/>
  <c r="I45" l="1"/>
  <c r="E46"/>
  <c r="F46" s="1"/>
  <c r="AL6"/>
  <c r="AK7"/>
  <c r="I46" l="1"/>
  <c r="E47"/>
  <c r="F47" s="1"/>
  <c r="AL7"/>
  <c r="AM6"/>
  <c r="I47" l="1"/>
  <c r="E48"/>
  <c r="F48" s="1"/>
  <c r="AM7"/>
  <c r="AM5"/>
  <c r="AN6"/>
  <c r="AM4"/>
  <c r="I48" l="1"/>
  <c r="E49"/>
  <c r="F49" s="1"/>
  <c r="AO6"/>
  <c r="AN7"/>
  <c r="I49" l="1"/>
  <c r="E50"/>
  <c r="F50" s="1"/>
  <c r="AO7"/>
  <c r="AP6"/>
  <c r="I50" l="1"/>
  <c r="E51"/>
  <c r="F51" s="1"/>
  <c r="AP7"/>
  <c r="AQ6"/>
  <c r="I51" l="1"/>
  <c r="E52"/>
  <c r="F52" s="1"/>
  <c r="AR6"/>
  <c r="AQ7"/>
  <c r="I52" l="1"/>
  <c r="E53"/>
  <c r="F53" s="1"/>
  <c r="AS6"/>
  <c r="AR7"/>
  <c r="I53" l="1"/>
  <c r="E54"/>
  <c r="F54" s="1"/>
  <c r="AS7"/>
  <c r="AT6"/>
  <c r="I54" l="1"/>
  <c r="E55"/>
  <c r="F55" s="1"/>
  <c r="AT7"/>
  <c r="AT5"/>
  <c r="AU6"/>
  <c r="AT4"/>
  <c r="I55" l="1"/>
  <c r="E56"/>
  <c r="F56" s="1"/>
  <c r="AV6"/>
  <c r="AU7"/>
  <c r="I56" l="1"/>
  <c r="E57"/>
  <c r="F57" s="1"/>
  <c r="AV7"/>
  <c r="AW6"/>
  <c r="I57" l="1"/>
  <c r="E58"/>
  <c r="F58" s="1"/>
  <c r="AW7"/>
  <c r="AX6"/>
  <c r="I58" l="1"/>
  <c r="AY6"/>
  <c r="AX7"/>
  <c r="AZ6" l="1"/>
  <c r="AY7"/>
  <c r="AZ7" l="1"/>
  <c r="BA6"/>
  <c r="BA7" l="1"/>
  <c r="BB6"/>
  <c r="BA4"/>
  <c r="BA5"/>
  <c r="BB7" l="1"/>
  <c r="BC6"/>
  <c r="BD6" l="1"/>
  <c r="BC7"/>
  <c r="BD7" l="1"/>
  <c r="BE6"/>
  <c r="BF6" l="1"/>
  <c r="BE7"/>
  <c r="BG6" l="1"/>
  <c r="BF7"/>
  <c r="BG7" l="1"/>
  <c r="BH6"/>
  <c r="BH4" l="1"/>
  <c r="BH5"/>
  <c r="BI6"/>
  <c r="BH7"/>
  <c r="BI7" l="1"/>
  <c r="BJ6"/>
  <c r="BJ7" l="1"/>
  <c r="BK6"/>
  <c r="BL6" l="1"/>
  <c r="BK7"/>
  <c r="BL7" l="1"/>
  <c r="BM6"/>
  <c r="BM7" l="1"/>
  <c r="BN6"/>
  <c r="BN7" l="1"/>
  <c r="BO6"/>
  <c r="BO7" l="1"/>
  <c r="BO5"/>
  <c r="BO4"/>
  <c r="BP6"/>
  <c r="BP7" l="1"/>
  <c r="BQ6"/>
  <c r="BQ7" l="1"/>
  <c r="BR6"/>
  <c r="BR7" l="1"/>
  <c r="BS6"/>
  <c r="BT6" l="1"/>
  <c r="BS7"/>
  <c r="BT7" l="1"/>
  <c r="BU6"/>
  <c r="BU7" l="1"/>
  <c r="BV6"/>
  <c r="BV7" l="1"/>
  <c r="BV4"/>
  <c r="BV5"/>
  <c r="BW6"/>
  <c r="BX6" l="1"/>
  <c r="BW7"/>
  <c r="BX7" l="1"/>
  <c r="BY6"/>
  <c r="BY7" l="1"/>
  <c r="BZ6"/>
  <c r="CA6" l="1"/>
  <c r="BZ7"/>
  <c r="CB6" l="1"/>
  <c r="CA7"/>
  <c r="CB7" l="1"/>
  <c r="CC6"/>
  <c r="CD6" l="1"/>
  <c r="CC5"/>
  <c r="CC4"/>
  <c r="CC7"/>
  <c r="CE6" l="1"/>
  <c r="CD7"/>
  <c r="CE7" l="1"/>
  <c r="CF6"/>
  <c r="CF7" l="1"/>
  <c r="CG6"/>
  <c r="CG7" l="1"/>
  <c r="CH6"/>
  <c r="CI6" l="1"/>
  <c r="CH7"/>
  <c r="CI7" l="1"/>
  <c r="CJ6"/>
  <c r="CJ4" l="1"/>
  <c r="CJ5"/>
  <c r="CK6"/>
  <c r="CJ7"/>
  <c r="CK7" l="1"/>
  <c r="CL6"/>
  <c r="CL7" l="1"/>
  <c r="CM6"/>
  <c r="CN6" l="1"/>
  <c r="CM7"/>
  <c r="CO6" l="1"/>
  <c r="CN7"/>
  <c r="CO7" l="1"/>
  <c r="CP6"/>
  <c r="CP7" l="1"/>
  <c r="CQ6"/>
  <c r="CR6" l="1"/>
  <c r="CQ4"/>
  <c r="CQ5"/>
  <c r="CQ7"/>
  <c r="CS6" l="1"/>
  <c r="CR7"/>
  <c r="CS7" l="1"/>
  <c r="CT6"/>
  <c r="CU6" l="1"/>
  <c r="CT7"/>
  <c r="CU7" l="1"/>
  <c r="CV6"/>
  <c r="CV7" l="1"/>
  <c r="CW6"/>
  <c r="CW7" s="1"/>
</calcChain>
</file>

<file path=xl/comments1.xml><?xml version="1.0" encoding="utf-8"?>
<comments xmlns="http://schemas.openxmlformats.org/spreadsheetml/2006/main">
  <authors>
    <author>Vertex42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 xml:space="preserve">Predecessor Tasks:
</t>
        </r>
        <r>
          <rPr>
            <sz val="9"/>
            <color indexed="81"/>
            <rFont val="Tahoma"/>
            <family val="2"/>
          </rPr>
          <t>You can use this column to enter the WBS of a predecessor for reference. The PRO version uses formulas to automatically calculate the Start Date based on the Predecessor.</t>
        </r>
      </text>
    </comment>
  </commentList>
</comments>
</file>

<file path=xl/sharedStrings.xml><?xml version="1.0" encoding="utf-8"?>
<sst xmlns="http://schemas.openxmlformats.org/spreadsheetml/2006/main" count="94" uniqueCount="61">
  <si>
    <t>START</t>
  </si>
  <si>
    <t>PREDECESSOR</t>
  </si>
  <si>
    <t>Mosegaard &amp; Knudsen ApS</t>
  </si>
  <si>
    <t xml:space="preserve">Projekt Start Dato </t>
  </si>
  <si>
    <t xml:space="preserve">Projekt Leder </t>
  </si>
  <si>
    <t>SLUT</t>
  </si>
  <si>
    <t>DAGE</t>
  </si>
  <si>
    <t>UDFØRT %</t>
  </si>
  <si>
    <t>FIRMA</t>
  </si>
  <si>
    <t xml:space="preserve">Udskrift start uge: </t>
  </si>
  <si>
    <t>OPGAVE</t>
  </si>
  <si>
    <t>Årstal</t>
  </si>
  <si>
    <t>X</t>
  </si>
  <si>
    <t>Nytårsdag</t>
  </si>
  <si>
    <t>Fast</t>
  </si>
  <si>
    <t>A</t>
  </si>
  <si>
    <t>Rest</t>
  </si>
  <si>
    <t>Skærtorsdag</t>
  </si>
  <si>
    <t>Beregnet</t>
  </si>
  <si>
    <t>B</t>
  </si>
  <si>
    <t>Heltal</t>
  </si>
  <si>
    <t>Langfredag</t>
  </si>
  <si>
    <t>C</t>
  </si>
  <si>
    <t>Påskedag</t>
  </si>
  <si>
    <t>D</t>
  </si>
  <si>
    <t>2. påskedag</t>
  </si>
  <si>
    <t>E</t>
  </si>
  <si>
    <t>Store Bededag</t>
  </si>
  <si>
    <t>F</t>
  </si>
  <si>
    <t>Kristi Himmelfart</t>
  </si>
  <si>
    <t>G</t>
  </si>
  <si>
    <t>Pinsedag</t>
  </si>
  <si>
    <t>H</t>
  </si>
  <si>
    <t>2. pinsedag</t>
  </si>
  <si>
    <t>J</t>
  </si>
  <si>
    <t>Grundlovsdag</t>
  </si>
  <si>
    <t>K</t>
  </si>
  <si>
    <t>Juleaften</t>
  </si>
  <si>
    <t>L</t>
  </si>
  <si>
    <t>1. juledag</t>
  </si>
  <si>
    <t>M</t>
  </si>
  <si>
    <t>2. juledag</t>
  </si>
  <si>
    <t>N</t>
  </si>
  <si>
    <t>Nytårsaftens dag</t>
  </si>
  <si>
    <t>P</t>
  </si>
  <si>
    <t>Q</t>
  </si>
  <si>
    <t>Formel</t>
  </si>
  <si>
    <t>Dag</t>
  </si>
  <si>
    <t>Måned</t>
  </si>
  <si>
    <t>Mellemregning</t>
  </si>
  <si>
    <t>Diff ift Påskesøndag</t>
  </si>
  <si>
    <t>1. s.e. påske</t>
  </si>
  <si>
    <t>2. s.e. påske</t>
  </si>
  <si>
    <t>3. s.e. påske</t>
  </si>
  <si>
    <t>4. s.e. påske</t>
  </si>
  <si>
    <t>5. s.e. påske</t>
  </si>
  <si>
    <t>6.s.e. påske</t>
  </si>
  <si>
    <t>KALENDER DAGE</t>
  </si>
  <si>
    <t>Udfyld årstal.</t>
  </si>
  <si>
    <t>Pk.</t>
  </si>
  <si>
    <t xml:space="preserve">Tidsplan for: </t>
  </si>
</sst>
</file>

<file path=xl/styles.xml><?xml version="1.0" encoding="utf-8"?>
<styleSheet xmlns="http://schemas.openxmlformats.org/spreadsheetml/2006/main">
  <numFmts count="7">
    <numFmt numFmtId="164" formatCode="m/d/yyyy\ \(dddd\)"/>
    <numFmt numFmtId="165" formatCode="ddd\ m/dd/yy"/>
    <numFmt numFmtId="166" formatCode="d"/>
    <numFmt numFmtId="167" formatCode="d\ mmm\ yyyy"/>
    <numFmt numFmtId="168" formatCode="[$-F800]dddd\,\ mmmm\ dd\,\ yyyy"/>
    <numFmt numFmtId="169" formatCode="ddd\ dd/m/yy"/>
    <numFmt numFmtId="170" formatCode="ddd\ dd/mm/yyyy"/>
  </numFmts>
  <fonts count="4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7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  <scheme val="minor"/>
    </font>
    <font>
      <sz val="10"/>
      <name val="Arial"/>
      <family val="1"/>
      <scheme val="major"/>
    </font>
    <font>
      <sz val="11"/>
      <name val="Arial"/>
      <family val="1"/>
      <scheme val="major"/>
    </font>
    <font>
      <sz val="10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ajor"/>
    </font>
    <font>
      <b/>
      <sz val="9"/>
      <name val="Arial"/>
      <family val="2"/>
      <scheme val="major"/>
    </font>
    <font>
      <b/>
      <sz val="8"/>
      <name val="Arial"/>
      <family val="2"/>
      <scheme val="major"/>
    </font>
    <font>
      <i/>
      <sz val="8"/>
      <color theme="1" tint="0.34998626667073579"/>
      <name val="Arial"/>
      <family val="2"/>
    </font>
    <font>
      <sz val="9"/>
      <color rgb="FFFF0000"/>
      <name val="Arial"/>
      <family val="2"/>
      <scheme val="minor"/>
    </font>
    <font>
      <sz val="10"/>
      <color rgb="FFFF0000"/>
      <name val="Arial"/>
      <family val="2"/>
    </font>
    <font>
      <sz val="10"/>
      <color rgb="FFFF0000"/>
      <name val="Arial"/>
      <family val="2"/>
      <scheme val="major"/>
    </font>
    <font>
      <b/>
      <sz val="9"/>
      <color rgb="FFFF0000"/>
      <name val="Arial"/>
      <family val="2"/>
      <scheme val="major"/>
    </font>
    <font>
      <sz val="10"/>
      <color rgb="FFFF0000"/>
      <name val="Arial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scheme val="minor"/>
    </font>
    <font>
      <b/>
      <sz val="18"/>
      <name val="Arial"/>
      <family val="2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rgb="FFD6F4D9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11" borderId="1" applyNumberForma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5" fillId="5" borderId="7" applyNumberFormat="0" applyFont="0" applyAlignment="0" applyProtection="0"/>
    <xf numFmtId="0" fontId="22" fillId="17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Protection="1"/>
    <xf numFmtId="0" fontId="0" fillId="20" borderId="0" xfId="0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/>
    <xf numFmtId="0" fontId="0" fillId="0" borderId="0" xfId="0" applyNumberFormat="1" applyFill="1" applyBorder="1" applyProtection="1"/>
    <xf numFmtId="0" fontId="0" fillId="0" borderId="0" xfId="0" applyNumberFormat="1" applyProtection="1"/>
    <xf numFmtId="0" fontId="7" fillId="0" borderId="0" xfId="0" applyNumberFormat="1" applyFont="1" applyAlignment="1" applyProtection="1">
      <protection locked="0"/>
    </xf>
    <xf numFmtId="0" fontId="2" fillId="0" borderId="0" xfId="34" applyAlignment="1" applyProtection="1">
      <alignment horizontal="left"/>
    </xf>
    <xf numFmtId="0" fontId="4" fillId="20" borderId="0" xfId="34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/>
    <xf numFmtId="0" fontId="29" fillId="0" borderId="0" xfId="0" applyNumberFormat="1" applyFont="1" applyFill="1" applyBorder="1" applyProtection="1"/>
    <xf numFmtId="0" fontId="29" fillId="0" borderId="0" xfId="0" applyFont="1" applyProtection="1"/>
    <xf numFmtId="0" fontId="29" fillId="0" borderId="0" xfId="0" applyNumberFormat="1" applyFont="1" applyProtection="1"/>
    <xf numFmtId="0" fontId="30" fillId="0" borderId="0" xfId="0" applyNumberFormat="1" applyFont="1" applyAlignment="1" applyProtection="1">
      <alignment vertical="center"/>
      <protection locked="0"/>
    </xf>
    <xf numFmtId="166" fontId="3" fillId="0" borderId="12" xfId="0" applyNumberFormat="1" applyFont="1" applyFill="1" applyBorder="1" applyAlignment="1" applyProtection="1">
      <alignment horizontal="center" vertical="center" shrinkToFit="1"/>
    </xf>
    <xf numFmtId="166" fontId="3" fillId="0" borderId="15" xfId="0" applyNumberFormat="1" applyFont="1" applyFill="1" applyBorder="1" applyAlignment="1" applyProtection="1">
      <alignment horizontal="center" vertical="center" shrinkToFit="1"/>
    </xf>
    <xf numFmtId="166" fontId="3" fillId="0" borderId="16" xfId="0" applyNumberFormat="1" applyFont="1" applyFill="1" applyBorder="1" applyAlignment="1" applyProtection="1">
      <alignment horizontal="center" vertical="center" shrinkToFit="1"/>
    </xf>
    <xf numFmtId="0" fontId="34" fillId="0" borderId="0" xfId="0" applyNumberFormat="1" applyFont="1" applyFill="1" applyBorder="1" applyProtection="1"/>
    <xf numFmtId="0" fontId="34" fillId="0" borderId="0" xfId="0" applyFont="1" applyFill="1" applyBorder="1" applyProtection="1"/>
    <xf numFmtId="0" fontId="1" fillId="0" borderId="0" xfId="0" applyFont="1" applyFill="1" applyBorder="1" applyProtection="1"/>
    <xf numFmtId="0" fontId="34" fillId="0" borderId="0" xfId="0" applyFont="1" applyProtection="1"/>
    <xf numFmtId="0" fontId="34" fillId="0" borderId="0" xfId="0" applyFont="1" applyFill="1" applyAlignment="1" applyProtection="1">
      <alignment horizontal="right" vertical="center"/>
    </xf>
    <xf numFmtId="0" fontId="35" fillId="0" borderId="17" xfId="0" applyNumberFormat="1" applyFont="1" applyFill="1" applyBorder="1" applyAlignment="1" applyProtection="1">
      <alignment horizontal="left" vertical="center"/>
    </xf>
    <xf numFmtId="0" fontId="35" fillId="0" borderId="17" xfId="0" applyFont="1" applyFill="1" applyBorder="1" applyAlignment="1" applyProtection="1">
      <alignment horizontal="left" vertical="center"/>
    </xf>
    <xf numFmtId="0" fontId="35" fillId="0" borderId="17" xfId="0" applyFont="1" applyFill="1" applyBorder="1" applyAlignment="1" applyProtection="1">
      <alignment horizontal="center" vertical="center" wrapText="1"/>
    </xf>
    <xf numFmtId="0" fontId="36" fillId="0" borderId="17" xfId="0" applyNumberFormat="1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/>
    </xf>
    <xf numFmtId="0" fontId="28" fillId="0" borderId="18" xfId="0" applyNumberFormat="1" applyFont="1" applyFill="1" applyBorder="1" applyAlignment="1" applyProtection="1">
      <alignment horizontal="center" vertical="center" shrinkToFit="1"/>
    </xf>
    <xf numFmtId="0" fontId="28" fillId="0" borderId="19" xfId="0" applyNumberFormat="1" applyFont="1" applyFill="1" applyBorder="1" applyAlignment="1" applyProtection="1">
      <alignment horizontal="center" vertical="center" shrinkToFit="1"/>
    </xf>
    <xf numFmtId="0" fontId="28" fillId="0" borderId="20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/>
    <xf numFmtId="0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protection locked="0"/>
    </xf>
    <xf numFmtId="0" fontId="38" fillId="0" borderId="19" xfId="0" applyNumberFormat="1" applyFont="1" applyFill="1" applyBorder="1" applyAlignment="1" applyProtection="1">
      <alignment horizontal="center" vertical="center" shrinkToFit="1"/>
    </xf>
    <xf numFmtId="0" fontId="38" fillId="0" borderId="20" xfId="0" applyNumberFormat="1" applyFont="1" applyFill="1" applyBorder="1" applyAlignment="1" applyProtection="1">
      <alignment horizontal="center" vertical="center" shrinkToFit="1"/>
    </xf>
    <xf numFmtId="0" fontId="39" fillId="0" borderId="0" xfId="0" applyFont="1" applyProtection="1"/>
    <xf numFmtId="0" fontId="40" fillId="0" borderId="0" xfId="0" applyFont="1" applyProtection="1"/>
    <xf numFmtId="0" fontId="41" fillId="0" borderId="17" xfId="0" applyFont="1" applyFill="1" applyBorder="1" applyAlignment="1" applyProtection="1">
      <alignment horizontal="center" vertical="center" wrapText="1"/>
    </xf>
    <xf numFmtId="1" fontId="42" fillId="0" borderId="11" xfId="0" applyNumberFormat="1" applyFont="1" applyBorder="1" applyAlignment="1" applyProtection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4" fillId="0" borderId="0" xfId="0" applyFont="1" applyFill="1"/>
    <xf numFmtId="170" fontId="44" fillId="0" borderId="0" xfId="0" applyNumberFormat="1" applyFont="1" applyFill="1"/>
    <xf numFmtId="170" fontId="0" fillId="0" borderId="0" xfId="0" applyNumberFormat="1"/>
    <xf numFmtId="0" fontId="43" fillId="0" borderId="24" xfId="0" applyFont="1" applyBorder="1"/>
    <xf numFmtId="0" fontId="46" fillId="21" borderId="13" xfId="0" applyNumberFormat="1" applyFont="1" applyFill="1" applyBorder="1" applyAlignment="1" applyProtection="1">
      <alignment horizontal="left" vertical="center"/>
    </xf>
    <xf numFmtId="0" fontId="46" fillId="21" borderId="13" xfId="0" applyFont="1" applyFill="1" applyBorder="1" applyAlignment="1" applyProtection="1">
      <alignment vertical="center"/>
    </xf>
    <xf numFmtId="0" fontId="31" fillId="21" borderId="13" xfId="0" applyFont="1" applyFill="1" applyBorder="1" applyAlignment="1" applyProtection="1">
      <alignment vertical="center"/>
    </xf>
    <xf numFmtId="0" fontId="31" fillId="21" borderId="13" xfId="0" applyNumberFormat="1" applyFont="1" applyFill="1" applyBorder="1" applyAlignment="1" applyProtection="1">
      <alignment horizontal="center" vertical="center"/>
    </xf>
    <xf numFmtId="165" fontId="31" fillId="21" borderId="13" xfId="0" applyNumberFormat="1" applyFont="1" applyFill="1" applyBorder="1" applyAlignment="1" applyProtection="1">
      <alignment horizontal="right" vertical="center"/>
    </xf>
    <xf numFmtId="165" fontId="31" fillId="21" borderId="13" xfId="0" applyNumberFormat="1" applyFont="1" applyFill="1" applyBorder="1" applyAlignment="1" applyProtection="1">
      <alignment horizontal="center" vertical="center"/>
    </xf>
    <xf numFmtId="1" fontId="31" fillId="21" borderId="13" xfId="40" applyNumberFormat="1" applyFont="1" applyFill="1" applyBorder="1" applyAlignment="1" applyProtection="1">
      <alignment horizontal="center" vertical="center"/>
    </xf>
    <xf numFmtId="9" fontId="31" fillId="21" borderId="13" xfId="40" applyFont="1" applyFill="1" applyBorder="1" applyAlignment="1" applyProtection="1">
      <alignment horizontal="center" vertical="center"/>
    </xf>
    <xf numFmtId="1" fontId="31" fillId="21" borderId="13" xfId="0" applyNumberFormat="1" applyFont="1" applyFill="1" applyBorder="1" applyAlignment="1" applyProtection="1">
      <alignment horizontal="center" vertical="center"/>
    </xf>
    <xf numFmtId="1" fontId="42" fillId="21" borderId="13" xfId="0" applyNumberFormat="1" applyFont="1" applyFill="1" applyBorder="1" applyAlignment="1" applyProtection="1">
      <alignment horizontal="center" vertical="center"/>
    </xf>
    <xf numFmtId="0" fontId="31" fillId="21" borderId="13" xfId="0" applyFont="1" applyFill="1" applyBorder="1" applyAlignment="1" applyProtection="1">
      <alignment horizontal="left" vertical="center"/>
    </xf>
    <xf numFmtId="0" fontId="31" fillId="21" borderId="10" xfId="0" applyFont="1" applyFill="1" applyBorder="1" applyAlignment="1" applyProtection="1">
      <alignment vertical="center"/>
    </xf>
    <xf numFmtId="0" fontId="31" fillId="0" borderId="10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2" fillId="0" borderId="11" xfId="0" applyFont="1" applyFill="1" applyBorder="1" applyAlignment="1" applyProtection="1">
      <alignment horizontal="center" vertical="center"/>
    </xf>
    <xf numFmtId="169" fontId="32" fillId="22" borderId="11" xfId="0" applyNumberFormat="1" applyFont="1" applyFill="1" applyBorder="1" applyAlignment="1" applyProtection="1">
      <alignment horizontal="center" vertical="center"/>
    </xf>
    <xf numFmtId="169" fontId="32" fillId="0" borderId="11" xfId="0" applyNumberFormat="1" applyFont="1" applyBorder="1" applyAlignment="1" applyProtection="1">
      <alignment horizontal="center" vertical="center"/>
    </xf>
    <xf numFmtId="1" fontId="32" fillId="23" borderId="11" xfId="0" applyNumberFormat="1" applyFont="1" applyFill="1" applyBorder="1" applyAlignment="1" applyProtection="1">
      <alignment horizontal="center" vertical="center"/>
    </xf>
    <xf numFmtId="9" fontId="32" fillId="23" borderId="11" xfId="40" applyFont="1" applyFill="1" applyBorder="1" applyAlignment="1" applyProtection="1">
      <alignment horizontal="center" vertical="center"/>
    </xf>
    <xf numFmtId="1" fontId="32" fillId="0" borderId="11" xfId="0" applyNumberFormat="1" applyFont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/>
    </xf>
    <xf numFmtId="9" fontId="31" fillId="0" borderId="1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Protection="1"/>
    <xf numFmtId="0" fontId="1" fillId="0" borderId="0" xfId="0" applyFont="1" applyProtection="1"/>
    <xf numFmtId="0" fontId="1" fillId="0" borderId="0" xfId="0" applyNumberFormat="1" applyFont="1" applyProtection="1"/>
    <xf numFmtId="0" fontId="39" fillId="0" borderId="0" xfId="0" applyFont="1" applyFill="1" applyBorder="1" applyProtection="1"/>
    <xf numFmtId="0" fontId="31" fillId="0" borderId="13" xfId="0" applyNumberFormat="1" applyFont="1" applyFill="1" applyBorder="1" applyAlignment="1" applyProtection="1">
      <alignment horizontal="left" vertical="center"/>
    </xf>
    <xf numFmtId="0" fontId="33" fillId="0" borderId="22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3" fillId="0" borderId="23" xfId="0" applyNumberFormat="1" applyFont="1" applyFill="1" applyBorder="1" applyAlignment="1" applyProtection="1">
      <alignment horizontal="center" vertical="center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7" fillId="0" borderId="0" xfId="34" applyFont="1" applyBorder="1" applyAlignment="1" applyProtection="1">
      <alignment horizontal="left" vertical="center"/>
    </xf>
    <xf numFmtId="164" fontId="3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5" xfId="0" applyNumberFormat="1" applyFont="1" applyFill="1" applyBorder="1" applyAlignment="1" applyProtection="1">
      <alignment horizontal="center" vertical="center"/>
    </xf>
    <xf numFmtId="0" fontId="33" fillId="0" borderId="12" xfId="0" applyNumberFormat="1" applyFont="1" applyFill="1" applyBorder="1" applyAlignment="1" applyProtection="1">
      <alignment horizontal="center" vertical="center"/>
    </xf>
    <xf numFmtId="0" fontId="33" fillId="0" borderId="16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31" fillId="0" borderId="15" xfId="0" applyNumberFormat="1" applyFont="1" applyFill="1" applyBorder="1" applyAlignment="1" applyProtection="1">
      <alignment horizontal="center" vertical="center"/>
    </xf>
    <xf numFmtId="167" fontId="31" fillId="0" borderId="12" xfId="0" applyNumberFormat="1" applyFont="1" applyFill="1" applyBorder="1" applyAlignment="1" applyProtection="1">
      <alignment horizontal="center" vertical="center"/>
    </xf>
    <xf numFmtId="167" fontId="31" fillId="0" borderId="16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 applyFill="1" applyBorder="1" applyAlignment="1" applyProtection="1">
      <alignment vertical="center"/>
      <protection locked="0"/>
    </xf>
  </cellXfs>
  <cellStyles count="44">
    <cellStyle name="20 % - Markeringsfarve1" xfId="1" builtinId="30" customBuiltin="1"/>
    <cellStyle name="20 % - Markeringsfarve2" xfId="2" builtinId="34" customBuiltin="1"/>
    <cellStyle name="20 % - Markeringsfarve3" xfId="3" builtinId="38" customBuiltin="1"/>
    <cellStyle name="20 % - Markeringsfarve4" xfId="4" builtinId="42" customBuiltin="1"/>
    <cellStyle name="20 % - Markeringsfarve5" xfId="5" builtinId="46" customBuiltin="1"/>
    <cellStyle name="20 % - Markeringsfarve6" xfId="6" builtinId="50" customBuiltin="1"/>
    <cellStyle name="40 % - Markeringsfarve1" xfId="7" builtinId="31" customBuiltin="1"/>
    <cellStyle name="40 % - Markeringsfarve2" xfId="8" builtinId="35" customBuiltin="1"/>
    <cellStyle name="40 % - Markeringsfarve3" xfId="9" builtinId="39" customBuiltin="1"/>
    <cellStyle name="40 % - Markeringsfarve4" xfId="10" builtinId="43" customBuiltin="1"/>
    <cellStyle name="40 % - Markeringsfarve5" xfId="11" builtinId="47" customBuiltin="1"/>
    <cellStyle name="40 % - Markeringsfarve6" xfId="12" builtinId="51" customBuiltin="1"/>
    <cellStyle name="60 % - Markeringsfarve1" xfId="13" builtinId="32" customBuiltin="1"/>
    <cellStyle name="60 % - Markeringsfarve2" xfId="14" builtinId="36" customBuiltin="1"/>
    <cellStyle name="60 % - Markeringsfarve3" xfId="15" builtinId="40" customBuiltin="1"/>
    <cellStyle name="60 % - Markeringsfarve4" xfId="16" builtinId="44" customBuiltin="1"/>
    <cellStyle name="60 % - Markeringsfarve5" xfId="17" builtinId="48" customBuiltin="1"/>
    <cellStyle name="60 % - Markeringsfarve6" xfId="18" builtinId="52" customBuiltin="1"/>
    <cellStyle name="Advarselstekst" xfId="43" builtinId="11" customBuiltin="1"/>
    <cellStyle name="Bemærk!" xfId="38" builtinId="10" customBuiltin="1"/>
    <cellStyle name="Beregning" xfId="26" builtinId="22" customBuiltin="1"/>
    <cellStyle name="Forklarende tekst" xfId="28" builtinId="53" customBuiltin="1"/>
    <cellStyle name="God" xfId="29" builtinId="26" customBuiltin="1"/>
    <cellStyle name="Hyperlink" xfId="34" builtinId="8"/>
    <cellStyle name="Input" xfId="35" builtinId="20" customBuiltin="1"/>
    <cellStyle name="Kontroller celle" xfId="27" builtinId="23" customBuiltin="1"/>
    <cellStyle name="Markeringsfarve1" xfId="19" builtinId="29" customBuiltin="1"/>
    <cellStyle name="Markeringsfarve2" xfId="20" builtinId="33" customBuiltin="1"/>
    <cellStyle name="Markeringsfarve3" xfId="21" builtinId="37" customBuiltin="1"/>
    <cellStyle name="Markeringsfarve4" xfId="22" builtinId="41" customBuiltin="1"/>
    <cellStyle name="Markeringsfarve5" xfId="23" builtinId="45" customBuiltin="1"/>
    <cellStyle name="Markeringsfarve6" xfId="24" builtinId="49" customBuiltin="1"/>
    <cellStyle name="Neutral" xfId="37" builtinId="28" customBuiltin="1"/>
    <cellStyle name="Normal" xfId="0" builtinId="0"/>
    <cellStyle name="Output" xfId="39" builtinId="21" customBuiltin="1"/>
    <cellStyle name="Overskrift 1" xfId="30" builtinId="16" customBuiltin="1"/>
    <cellStyle name="Overskrift 2" xfId="31" builtinId="17" customBuiltin="1"/>
    <cellStyle name="Overskrift 3" xfId="32" builtinId="18" customBuiltin="1"/>
    <cellStyle name="Overskrift 4" xfId="33" builtinId="19" customBuiltin="1"/>
    <cellStyle name="Procent" xfId="40" builtinId="5"/>
    <cellStyle name="Sammenkædet celle" xfId="36" builtinId="24" customBuiltin="1"/>
    <cellStyle name="Titel" xfId="41" builtinId="15" customBuiltin="1"/>
    <cellStyle name="Total" xfId="42" builtinId="25" customBuiltin="1"/>
    <cellStyle name="Ugyldig" xfId="25" builtinId="27" customBuiltin="1"/>
  </cellStyles>
  <dxfs count="23"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22" fmlaLink="$H$4" horiz="1" max="100" min="1" page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120650</xdr:colOff>
      <xdr:row>5</xdr:row>
      <xdr:rowOff>142875</xdr:rowOff>
    </xdr:from>
    <xdr:to>
      <xdr:col>26</xdr:col>
      <xdr:colOff>120650</xdr:colOff>
      <xdr:row>11</xdr:row>
      <xdr:rowOff>67733</xdr:rowOff>
    </xdr:to>
    <xdr:sp macro="" textlink="">
      <xdr:nvSpPr>
        <xdr:cNvPr id="8236" name="Text Box 44" hidden="1">
          <a:extLst>
            <a:ext uri="{FF2B5EF4-FFF2-40B4-BE49-F238E27FC236}">
              <a16:creationId xmlns=""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4953000" y="1371600"/>
          <a:ext cx="3419475" cy="1104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oneCell">
    <xdr:from>
      <xdr:col>86</xdr:col>
      <xdr:colOff>120521</xdr:colOff>
      <xdr:row>59</xdr:row>
      <xdr:rowOff>126998</xdr:rowOff>
    </xdr:from>
    <xdr:to>
      <xdr:col>97</xdr:col>
      <xdr:colOff>87311</xdr:colOff>
      <xdr:row>64</xdr:row>
      <xdr:rowOff>155191</xdr:rowOff>
    </xdr:to>
    <xdr:pic>
      <xdr:nvPicPr>
        <xdr:cNvPr id="3" name="Billede 2" descr="Mosegaard Knudsen Logo 20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7209" y="11731623"/>
          <a:ext cx="1824165" cy="980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CW94"/>
  <sheetViews>
    <sheetView showGridLines="0" tabSelected="1" zoomScaleNormal="100" workbookViewId="0">
      <pane ySplit="7" topLeftCell="A8" activePane="bottomLeft" state="frozen"/>
      <selection pane="bottomLeft" activeCell="A5" sqref="A5"/>
    </sheetView>
  </sheetViews>
  <sheetFormatPr defaultColWidth="9.1796875" defaultRowHeight="12.5"/>
  <cols>
    <col min="1" max="1" width="4.54296875" style="5" customWidth="1"/>
    <col min="2" max="2" width="22.81640625" style="1" customWidth="1"/>
    <col min="3" max="3" width="7.7265625" style="1" customWidth="1"/>
    <col min="4" max="4" width="6.81640625" style="6" hidden="1" customWidth="1"/>
    <col min="5" max="6" width="12" style="1" customWidth="1"/>
    <col min="7" max="7" width="5.81640625" style="1" customWidth="1"/>
    <col min="8" max="8" width="7.453125" style="1" customWidth="1"/>
    <col min="9" max="9" width="9.81640625" style="1" customWidth="1"/>
    <col min="10" max="10" width="2.81640625" style="38" customWidth="1"/>
    <col min="11" max="94" width="2.453125" style="1" customWidth="1"/>
    <col min="95" max="95" width="2.1796875" style="3" bestFit="1" customWidth="1"/>
    <col min="96" max="96" width="1.90625" style="3" bestFit="1" customWidth="1"/>
    <col min="97" max="101" width="2.453125" style="3" bestFit="1" customWidth="1"/>
    <col min="102" max="16384" width="9.1796875" style="3"/>
  </cols>
  <sheetData>
    <row r="1" spans="1:101" ht="30" customHeight="1">
      <c r="A1" s="91" t="s">
        <v>2</v>
      </c>
      <c r="B1" s="10"/>
      <c r="C1" s="10"/>
      <c r="D1" s="10"/>
      <c r="E1" s="10"/>
      <c r="F1" s="10"/>
      <c r="I1" s="34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101" ht="18" customHeight="1">
      <c r="A2" s="15" t="s">
        <v>60</v>
      </c>
      <c r="B2" s="7"/>
      <c r="C2" s="7"/>
      <c r="D2" s="9"/>
      <c r="E2" s="35"/>
      <c r="F2" s="35"/>
      <c r="H2" s="2"/>
    </row>
    <row r="3" spans="1:101" ht="14">
      <c r="A3" s="15"/>
      <c r="B3" s="11"/>
      <c r="C3" s="4"/>
      <c r="D3" s="4"/>
      <c r="E3" s="4"/>
      <c r="F3" s="4"/>
      <c r="G3" s="4"/>
      <c r="H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101" ht="17.25" customHeight="1">
      <c r="A4" s="19"/>
      <c r="B4" s="23" t="s">
        <v>3</v>
      </c>
      <c r="C4" s="87">
        <v>43570</v>
      </c>
      <c r="D4" s="87"/>
      <c r="E4" s="87"/>
      <c r="F4" s="20"/>
      <c r="G4" s="23" t="s">
        <v>9</v>
      </c>
      <c r="H4" s="33">
        <v>1</v>
      </c>
      <c r="I4" s="21"/>
      <c r="J4" s="39"/>
      <c r="K4" s="84" t="str">
        <f>"Projekt uge "&amp;(K6-($C$4-WEEKDAY($C$4,1)+2))/7+1</f>
        <v>Projekt uge 1</v>
      </c>
      <c r="L4" s="85"/>
      <c r="M4" s="85"/>
      <c r="N4" s="85"/>
      <c r="O4" s="85"/>
      <c r="P4" s="85"/>
      <c r="Q4" s="86"/>
      <c r="R4" s="76" t="str">
        <f>"Projekt uge "&amp;(R6-($C$4-WEEKDAY($C$4,1)+2))/7+1</f>
        <v>Projekt uge 2</v>
      </c>
      <c r="S4" s="77"/>
      <c r="T4" s="77"/>
      <c r="U4" s="77"/>
      <c r="V4" s="77"/>
      <c r="W4" s="77"/>
      <c r="X4" s="78"/>
      <c r="Y4" s="76" t="str">
        <f>"Projekt uge "&amp;(Y6-($C$4-WEEKDAY($C$4,1)+2))/7+1</f>
        <v>Projekt uge 3</v>
      </c>
      <c r="Z4" s="77"/>
      <c r="AA4" s="77"/>
      <c r="AB4" s="77"/>
      <c r="AC4" s="77"/>
      <c r="AD4" s="77"/>
      <c r="AE4" s="78"/>
      <c r="AF4" s="76" t="str">
        <f>"Projekt uge "&amp;(AF6-($C$4-WEEKDAY($C$4,1)+2))/7+1</f>
        <v>Projekt uge 4</v>
      </c>
      <c r="AG4" s="77"/>
      <c r="AH4" s="77"/>
      <c r="AI4" s="77"/>
      <c r="AJ4" s="77"/>
      <c r="AK4" s="77"/>
      <c r="AL4" s="78"/>
      <c r="AM4" s="76" t="str">
        <f>"Projekt uge "&amp;(AM6-($C$4-WEEKDAY($C$4,1)+2))/7+1</f>
        <v>Projekt uge 5</v>
      </c>
      <c r="AN4" s="77"/>
      <c r="AO4" s="77"/>
      <c r="AP4" s="77"/>
      <c r="AQ4" s="77"/>
      <c r="AR4" s="77"/>
      <c r="AS4" s="78"/>
      <c r="AT4" s="76" t="str">
        <f>"Projekt uge "&amp;(AT6-($C$4-WEEKDAY($C$4,1)+2))/7+1</f>
        <v>Projekt uge 6</v>
      </c>
      <c r="AU4" s="77"/>
      <c r="AV4" s="77"/>
      <c r="AW4" s="77"/>
      <c r="AX4" s="77"/>
      <c r="AY4" s="77"/>
      <c r="AZ4" s="78"/>
      <c r="BA4" s="76" t="str">
        <f>"Projekt uge "&amp;(BA6-($C$4-WEEKDAY($C$4,1)+2))/7+1</f>
        <v>Projekt uge 7</v>
      </c>
      <c r="BB4" s="77"/>
      <c r="BC4" s="77"/>
      <c r="BD4" s="77"/>
      <c r="BE4" s="77"/>
      <c r="BF4" s="77"/>
      <c r="BG4" s="78"/>
      <c r="BH4" s="76" t="str">
        <f>"Projekt uge "&amp;(BH6-($C$4-WEEKDAY($C$4,1)+2))/7+1</f>
        <v>Projekt uge 8</v>
      </c>
      <c r="BI4" s="77"/>
      <c r="BJ4" s="77"/>
      <c r="BK4" s="77"/>
      <c r="BL4" s="77"/>
      <c r="BM4" s="77"/>
      <c r="BN4" s="78"/>
      <c r="BO4" s="76" t="str">
        <f>"Projekt uge "&amp;(BO6-($C$4-WEEKDAY($C$4,1)+2))/7+1</f>
        <v>Projekt uge 9</v>
      </c>
      <c r="BP4" s="77"/>
      <c r="BQ4" s="77"/>
      <c r="BR4" s="77"/>
      <c r="BS4" s="77"/>
      <c r="BT4" s="77"/>
      <c r="BU4" s="78"/>
      <c r="BV4" s="76" t="str">
        <f>"Projekt uge "&amp;(BV6-($C$4-WEEKDAY($C$4,1)+2))/7+1</f>
        <v>Projekt uge 10</v>
      </c>
      <c r="BW4" s="77"/>
      <c r="BX4" s="77"/>
      <c r="BY4" s="77"/>
      <c r="BZ4" s="77"/>
      <c r="CA4" s="77"/>
      <c r="CB4" s="78"/>
      <c r="CC4" s="76" t="str">
        <f>"Projekt uge "&amp;(CC6-($C$4-WEEKDAY($C$4,1)+2))/7+1</f>
        <v>Projekt uge 11</v>
      </c>
      <c r="CD4" s="77"/>
      <c r="CE4" s="77"/>
      <c r="CF4" s="77"/>
      <c r="CG4" s="77"/>
      <c r="CH4" s="77"/>
      <c r="CI4" s="78"/>
      <c r="CJ4" s="76" t="str">
        <f>"Projekt uge "&amp;(CJ6-($C$4-WEEKDAY($C$4,1)+2))/7+1</f>
        <v>Projekt uge 12</v>
      </c>
      <c r="CK4" s="77"/>
      <c r="CL4" s="77"/>
      <c r="CM4" s="77"/>
      <c r="CN4" s="77"/>
      <c r="CO4" s="77"/>
      <c r="CP4" s="78"/>
      <c r="CQ4" s="76" t="str">
        <f>"Projekt uge "&amp;(CQ6-($C$4-WEEKDAY($C$4,1)+2))/7+1</f>
        <v>Projekt uge 13</v>
      </c>
      <c r="CR4" s="77"/>
      <c r="CS4" s="77"/>
      <c r="CT4" s="77"/>
      <c r="CU4" s="77"/>
      <c r="CV4" s="77"/>
      <c r="CW4" s="78"/>
    </row>
    <row r="5" spans="1:101" ht="17.25" customHeight="1">
      <c r="A5" s="19"/>
      <c r="B5" s="23" t="s">
        <v>4</v>
      </c>
      <c r="C5" s="83"/>
      <c r="D5" s="83"/>
      <c r="E5" s="83"/>
      <c r="F5" s="22"/>
      <c r="G5" s="22"/>
      <c r="H5" s="22"/>
      <c r="I5" s="22"/>
      <c r="J5" s="39"/>
      <c r="K5" s="88">
        <f>K6</f>
        <v>43570</v>
      </c>
      <c r="L5" s="89"/>
      <c r="M5" s="89"/>
      <c r="N5" s="89"/>
      <c r="O5" s="89"/>
      <c r="P5" s="89"/>
      <c r="Q5" s="90"/>
      <c r="R5" s="79">
        <f>R6</f>
        <v>43577</v>
      </c>
      <c r="S5" s="80"/>
      <c r="T5" s="80"/>
      <c r="U5" s="80"/>
      <c r="V5" s="80"/>
      <c r="W5" s="80"/>
      <c r="X5" s="81"/>
      <c r="Y5" s="79">
        <f>Y6</f>
        <v>43584</v>
      </c>
      <c r="Z5" s="80"/>
      <c r="AA5" s="80"/>
      <c r="AB5" s="80"/>
      <c r="AC5" s="80"/>
      <c r="AD5" s="80"/>
      <c r="AE5" s="81"/>
      <c r="AF5" s="79">
        <f>AF6</f>
        <v>43591</v>
      </c>
      <c r="AG5" s="80"/>
      <c r="AH5" s="80"/>
      <c r="AI5" s="80"/>
      <c r="AJ5" s="80"/>
      <c r="AK5" s="80"/>
      <c r="AL5" s="81"/>
      <c r="AM5" s="79">
        <f>AM6</f>
        <v>43598</v>
      </c>
      <c r="AN5" s="80"/>
      <c r="AO5" s="80"/>
      <c r="AP5" s="80"/>
      <c r="AQ5" s="80"/>
      <c r="AR5" s="80"/>
      <c r="AS5" s="81"/>
      <c r="AT5" s="79">
        <f>AT6</f>
        <v>43605</v>
      </c>
      <c r="AU5" s="80"/>
      <c r="AV5" s="80"/>
      <c r="AW5" s="80"/>
      <c r="AX5" s="80"/>
      <c r="AY5" s="80"/>
      <c r="AZ5" s="81"/>
      <c r="BA5" s="79">
        <f>BA6</f>
        <v>43612</v>
      </c>
      <c r="BB5" s="80"/>
      <c r="BC5" s="80"/>
      <c r="BD5" s="80"/>
      <c r="BE5" s="80"/>
      <c r="BF5" s="80"/>
      <c r="BG5" s="81"/>
      <c r="BH5" s="79">
        <f>BH6</f>
        <v>43619</v>
      </c>
      <c r="BI5" s="80"/>
      <c r="BJ5" s="80"/>
      <c r="BK5" s="80"/>
      <c r="BL5" s="80"/>
      <c r="BM5" s="80"/>
      <c r="BN5" s="81"/>
      <c r="BO5" s="79">
        <f>BO6</f>
        <v>43626</v>
      </c>
      <c r="BP5" s="80"/>
      <c r="BQ5" s="80"/>
      <c r="BR5" s="80"/>
      <c r="BS5" s="80"/>
      <c r="BT5" s="80"/>
      <c r="BU5" s="81"/>
      <c r="BV5" s="79">
        <f>BV6</f>
        <v>43633</v>
      </c>
      <c r="BW5" s="80"/>
      <c r="BX5" s="80"/>
      <c r="BY5" s="80"/>
      <c r="BZ5" s="80"/>
      <c r="CA5" s="80"/>
      <c r="CB5" s="81"/>
      <c r="CC5" s="79">
        <f>CC6</f>
        <v>43640</v>
      </c>
      <c r="CD5" s="80"/>
      <c r="CE5" s="80"/>
      <c r="CF5" s="80"/>
      <c r="CG5" s="80"/>
      <c r="CH5" s="80"/>
      <c r="CI5" s="81"/>
      <c r="CJ5" s="79">
        <f>CJ6</f>
        <v>43647</v>
      </c>
      <c r="CK5" s="80"/>
      <c r="CL5" s="80"/>
      <c r="CM5" s="80"/>
      <c r="CN5" s="80"/>
      <c r="CO5" s="80"/>
      <c r="CP5" s="81"/>
      <c r="CQ5" s="79">
        <f>CQ6</f>
        <v>43654</v>
      </c>
      <c r="CR5" s="80"/>
      <c r="CS5" s="80"/>
      <c r="CT5" s="80"/>
      <c r="CU5" s="80"/>
      <c r="CV5" s="80"/>
      <c r="CW5" s="81"/>
    </row>
    <row r="6" spans="1:101">
      <c r="A6" s="12"/>
      <c r="B6" s="13"/>
      <c r="C6" s="13"/>
      <c r="D6" s="14"/>
      <c r="E6" s="13"/>
      <c r="F6" s="13"/>
      <c r="G6" s="13"/>
      <c r="H6" s="13"/>
      <c r="I6" s="13"/>
      <c r="J6" s="39"/>
      <c r="K6" s="17">
        <f>C4-WEEKDAY(C4,1)+2+7*(H4-1)</f>
        <v>43570</v>
      </c>
      <c r="L6" s="16">
        <f t="shared" ref="L6:X6" si="0">K6+1</f>
        <v>43571</v>
      </c>
      <c r="M6" s="16">
        <f t="shared" si="0"/>
        <v>43572</v>
      </c>
      <c r="N6" s="16">
        <f t="shared" si="0"/>
        <v>43573</v>
      </c>
      <c r="O6" s="16">
        <f t="shared" si="0"/>
        <v>43574</v>
      </c>
      <c r="P6" s="16">
        <f>O6+1</f>
        <v>43575</v>
      </c>
      <c r="Q6" s="18">
        <f t="shared" si="0"/>
        <v>43576</v>
      </c>
      <c r="R6" s="17">
        <f t="shared" si="0"/>
        <v>43577</v>
      </c>
      <c r="S6" s="16">
        <f t="shared" si="0"/>
        <v>43578</v>
      </c>
      <c r="T6" s="16">
        <f t="shared" si="0"/>
        <v>43579</v>
      </c>
      <c r="U6" s="16">
        <f t="shared" si="0"/>
        <v>43580</v>
      </c>
      <c r="V6" s="16">
        <f t="shared" si="0"/>
        <v>43581</v>
      </c>
      <c r="W6" s="16">
        <f t="shared" si="0"/>
        <v>43582</v>
      </c>
      <c r="X6" s="18">
        <f t="shared" si="0"/>
        <v>43583</v>
      </c>
      <c r="Y6" s="17">
        <f t="shared" ref="Y6" si="1">X6+1</f>
        <v>43584</v>
      </c>
      <c r="Z6" s="16">
        <f t="shared" ref="Z6" si="2">Y6+1</f>
        <v>43585</v>
      </c>
      <c r="AA6" s="16">
        <f t="shared" ref="AA6" si="3">Z6+1</f>
        <v>43586</v>
      </c>
      <c r="AB6" s="16">
        <f t="shared" ref="AB6" si="4">AA6+1</f>
        <v>43587</v>
      </c>
      <c r="AC6" s="16">
        <f t="shared" ref="AC6" si="5">AB6+1</f>
        <v>43588</v>
      </c>
      <c r="AD6" s="16">
        <f t="shared" ref="AD6" si="6">AC6+1</f>
        <v>43589</v>
      </c>
      <c r="AE6" s="18">
        <f t="shared" ref="AE6" si="7">AD6+1</f>
        <v>43590</v>
      </c>
      <c r="AF6" s="17">
        <f t="shared" ref="AF6" si="8">AE6+1</f>
        <v>43591</v>
      </c>
      <c r="AG6" s="16">
        <f t="shared" ref="AG6" si="9">AF6+1</f>
        <v>43592</v>
      </c>
      <c r="AH6" s="16">
        <f t="shared" ref="AH6" si="10">AG6+1</f>
        <v>43593</v>
      </c>
      <c r="AI6" s="16">
        <f t="shared" ref="AI6" si="11">AH6+1</f>
        <v>43594</v>
      </c>
      <c r="AJ6" s="16">
        <f t="shared" ref="AJ6" si="12">AI6+1</f>
        <v>43595</v>
      </c>
      <c r="AK6" s="16">
        <f t="shared" ref="AK6" si="13">AJ6+1</f>
        <v>43596</v>
      </c>
      <c r="AL6" s="18">
        <f t="shared" ref="AL6" si="14">AK6+1</f>
        <v>43597</v>
      </c>
      <c r="AM6" s="17">
        <f t="shared" ref="AM6" si="15">AL6+1</f>
        <v>43598</v>
      </c>
      <c r="AN6" s="16">
        <f t="shared" ref="AN6" si="16">AM6+1</f>
        <v>43599</v>
      </c>
      <c r="AO6" s="16">
        <f t="shared" ref="AO6" si="17">AN6+1</f>
        <v>43600</v>
      </c>
      <c r="AP6" s="16">
        <f t="shared" ref="AP6" si="18">AO6+1</f>
        <v>43601</v>
      </c>
      <c r="AQ6" s="16">
        <f t="shared" ref="AQ6" si="19">AP6+1</f>
        <v>43602</v>
      </c>
      <c r="AR6" s="16">
        <f t="shared" ref="AR6" si="20">AQ6+1</f>
        <v>43603</v>
      </c>
      <c r="AS6" s="18">
        <f t="shared" ref="AS6" si="21">AR6+1</f>
        <v>43604</v>
      </c>
      <c r="AT6" s="17">
        <f t="shared" ref="AT6" si="22">AS6+1</f>
        <v>43605</v>
      </c>
      <c r="AU6" s="16">
        <f t="shared" ref="AU6" si="23">AT6+1</f>
        <v>43606</v>
      </c>
      <c r="AV6" s="16">
        <f t="shared" ref="AV6" si="24">AU6+1</f>
        <v>43607</v>
      </c>
      <c r="AW6" s="16">
        <f t="shared" ref="AW6" si="25">AV6+1</f>
        <v>43608</v>
      </c>
      <c r="AX6" s="16">
        <f t="shared" ref="AX6" si="26">AW6+1</f>
        <v>43609</v>
      </c>
      <c r="AY6" s="16">
        <f t="shared" ref="AY6" si="27">AX6+1</f>
        <v>43610</v>
      </c>
      <c r="AZ6" s="18">
        <f t="shared" ref="AZ6" si="28">AY6+1</f>
        <v>43611</v>
      </c>
      <c r="BA6" s="17">
        <f t="shared" ref="BA6" si="29">AZ6+1</f>
        <v>43612</v>
      </c>
      <c r="BB6" s="16">
        <f t="shared" ref="BB6" si="30">BA6+1</f>
        <v>43613</v>
      </c>
      <c r="BC6" s="16">
        <f t="shared" ref="BC6" si="31">BB6+1</f>
        <v>43614</v>
      </c>
      <c r="BD6" s="16">
        <f t="shared" ref="BD6" si="32">BC6+1</f>
        <v>43615</v>
      </c>
      <c r="BE6" s="16">
        <f t="shared" ref="BE6" si="33">BD6+1</f>
        <v>43616</v>
      </c>
      <c r="BF6" s="16">
        <f t="shared" ref="BF6" si="34">BE6+1</f>
        <v>43617</v>
      </c>
      <c r="BG6" s="18">
        <f t="shared" ref="BG6" si="35">BF6+1</f>
        <v>43618</v>
      </c>
      <c r="BH6" s="17">
        <f t="shared" ref="BH6" si="36">BG6+1</f>
        <v>43619</v>
      </c>
      <c r="BI6" s="16">
        <f t="shared" ref="BI6" si="37">BH6+1</f>
        <v>43620</v>
      </c>
      <c r="BJ6" s="16">
        <f t="shared" ref="BJ6" si="38">BI6+1</f>
        <v>43621</v>
      </c>
      <c r="BK6" s="16">
        <f t="shared" ref="BK6" si="39">BJ6+1</f>
        <v>43622</v>
      </c>
      <c r="BL6" s="16">
        <f t="shared" ref="BL6" si="40">BK6+1</f>
        <v>43623</v>
      </c>
      <c r="BM6" s="16">
        <f t="shared" ref="BM6" si="41">BL6+1</f>
        <v>43624</v>
      </c>
      <c r="BN6" s="18">
        <f t="shared" ref="BN6" si="42">BM6+1</f>
        <v>43625</v>
      </c>
      <c r="BO6" s="17">
        <f t="shared" ref="BO6" si="43">BN6+1</f>
        <v>43626</v>
      </c>
      <c r="BP6" s="16">
        <f t="shared" ref="BP6" si="44">BO6+1</f>
        <v>43627</v>
      </c>
      <c r="BQ6" s="16">
        <f t="shared" ref="BQ6" si="45">BP6+1</f>
        <v>43628</v>
      </c>
      <c r="BR6" s="16">
        <f t="shared" ref="BR6" si="46">BQ6+1</f>
        <v>43629</v>
      </c>
      <c r="BS6" s="16">
        <f t="shared" ref="BS6" si="47">BR6+1</f>
        <v>43630</v>
      </c>
      <c r="BT6" s="16">
        <f t="shared" ref="BT6" si="48">BS6+1</f>
        <v>43631</v>
      </c>
      <c r="BU6" s="18">
        <f t="shared" ref="BU6" si="49">BT6+1</f>
        <v>43632</v>
      </c>
      <c r="BV6" s="17">
        <f t="shared" ref="BV6" si="50">BU6+1</f>
        <v>43633</v>
      </c>
      <c r="BW6" s="16">
        <f t="shared" ref="BW6" si="51">BV6+1</f>
        <v>43634</v>
      </c>
      <c r="BX6" s="16">
        <f t="shared" ref="BX6" si="52">BW6+1</f>
        <v>43635</v>
      </c>
      <c r="BY6" s="16">
        <f t="shared" ref="BY6" si="53">BX6+1</f>
        <v>43636</v>
      </c>
      <c r="BZ6" s="16">
        <f t="shared" ref="BZ6" si="54">BY6+1</f>
        <v>43637</v>
      </c>
      <c r="CA6" s="16">
        <f t="shared" ref="CA6" si="55">BZ6+1</f>
        <v>43638</v>
      </c>
      <c r="CB6" s="18">
        <f t="shared" ref="CB6" si="56">CA6+1</f>
        <v>43639</v>
      </c>
      <c r="CC6" s="17">
        <f t="shared" ref="CC6" si="57">CB6+1</f>
        <v>43640</v>
      </c>
      <c r="CD6" s="16">
        <f t="shared" ref="CD6" si="58">CC6+1</f>
        <v>43641</v>
      </c>
      <c r="CE6" s="16">
        <f t="shared" ref="CE6" si="59">CD6+1</f>
        <v>43642</v>
      </c>
      <c r="CF6" s="16">
        <f t="shared" ref="CF6" si="60">CE6+1</f>
        <v>43643</v>
      </c>
      <c r="CG6" s="16">
        <f t="shared" ref="CG6" si="61">CF6+1</f>
        <v>43644</v>
      </c>
      <c r="CH6" s="16">
        <f t="shared" ref="CH6" si="62">CG6+1</f>
        <v>43645</v>
      </c>
      <c r="CI6" s="18">
        <f t="shared" ref="CI6" si="63">CH6+1</f>
        <v>43646</v>
      </c>
      <c r="CJ6" s="17">
        <f t="shared" ref="CJ6" si="64">CI6+1</f>
        <v>43647</v>
      </c>
      <c r="CK6" s="16">
        <f t="shared" ref="CK6" si="65">CJ6+1</f>
        <v>43648</v>
      </c>
      <c r="CL6" s="16">
        <f t="shared" ref="CL6" si="66">CK6+1</f>
        <v>43649</v>
      </c>
      <c r="CM6" s="16">
        <f t="shared" ref="CM6" si="67">CL6+1</f>
        <v>43650</v>
      </c>
      <c r="CN6" s="16">
        <f t="shared" ref="CN6" si="68">CM6+1</f>
        <v>43651</v>
      </c>
      <c r="CO6" s="16">
        <f t="shared" ref="CO6" si="69">CN6+1</f>
        <v>43652</v>
      </c>
      <c r="CP6" s="18">
        <f t="shared" ref="CP6" si="70">CO6+1</f>
        <v>43653</v>
      </c>
      <c r="CQ6" s="17">
        <f t="shared" ref="CQ6" si="71">CP6+1</f>
        <v>43654</v>
      </c>
      <c r="CR6" s="16">
        <f t="shared" ref="CR6" si="72">CQ6+1</f>
        <v>43655</v>
      </c>
      <c r="CS6" s="16">
        <f t="shared" ref="CS6" si="73">CR6+1</f>
        <v>43656</v>
      </c>
      <c r="CT6" s="16">
        <f t="shared" ref="CT6" si="74">CS6+1</f>
        <v>43657</v>
      </c>
      <c r="CU6" s="16">
        <f t="shared" ref="CU6" si="75">CT6+1</f>
        <v>43658</v>
      </c>
      <c r="CV6" s="16">
        <f t="shared" ref="CV6" si="76">CU6+1</f>
        <v>43659</v>
      </c>
      <c r="CW6" s="18">
        <f t="shared" ref="CW6" si="77">CV6+1</f>
        <v>43660</v>
      </c>
    </row>
    <row r="7" spans="1:101" s="32" customFormat="1" ht="32" thickBot="1">
      <c r="A7" s="24" t="s">
        <v>59</v>
      </c>
      <c r="B7" s="25" t="s">
        <v>10</v>
      </c>
      <c r="C7" s="26" t="s">
        <v>8</v>
      </c>
      <c r="D7" s="27" t="s">
        <v>1</v>
      </c>
      <c r="E7" s="28" t="s">
        <v>0</v>
      </c>
      <c r="F7" s="28" t="s">
        <v>5</v>
      </c>
      <c r="G7" s="26" t="s">
        <v>6</v>
      </c>
      <c r="H7" s="26" t="s">
        <v>7</v>
      </c>
      <c r="I7" s="26" t="s">
        <v>57</v>
      </c>
      <c r="J7" s="40"/>
      <c r="K7" s="29" t="str">
        <f t="shared" ref="K7:Q7" si="78">CHOOSE(WEEKDAY(K6,1),"S","M","T","O","T","F","L")</f>
        <v>M</v>
      </c>
      <c r="L7" s="30" t="str">
        <f t="shared" si="78"/>
        <v>T</v>
      </c>
      <c r="M7" s="30" t="str">
        <f t="shared" si="78"/>
        <v>O</v>
      </c>
      <c r="N7" s="30" t="str">
        <f t="shared" si="78"/>
        <v>T</v>
      </c>
      <c r="O7" s="30" t="str">
        <f t="shared" si="78"/>
        <v>F</v>
      </c>
      <c r="P7" s="36" t="str">
        <f t="shared" si="78"/>
        <v>L</v>
      </c>
      <c r="Q7" s="37" t="str">
        <f t="shared" si="78"/>
        <v>S</v>
      </c>
      <c r="R7" s="29" t="str">
        <f t="shared" ref="R7:AW7" si="79">CHOOSE(WEEKDAY(R6,1),"S","M","T","O","T","F","L")</f>
        <v>M</v>
      </c>
      <c r="S7" s="30" t="str">
        <f t="shared" si="79"/>
        <v>T</v>
      </c>
      <c r="T7" s="30" t="str">
        <f t="shared" si="79"/>
        <v>O</v>
      </c>
      <c r="U7" s="30" t="str">
        <f t="shared" si="79"/>
        <v>T</v>
      </c>
      <c r="V7" s="30" t="str">
        <f t="shared" si="79"/>
        <v>F</v>
      </c>
      <c r="W7" s="36" t="str">
        <f t="shared" si="79"/>
        <v>L</v>
      </c>
      <c r="X7" s="37" t="str">
        <f t="shared" si="79"/>
        <v>S</v>
      </c>
      <c r="Y7" s="29" t="str">
        <f t="shared" si="79"/>
        <v>M</v>
      </c>
      <c r="Z7" s="30" t="str">
        <f t="shared" si="79"/>
        <v>T</v>
      </c>
      <c r="AA7" s="30" t="str">
        <f t="shared" si="79"/>
        <v>O</v>
      </c>
      <c r="AB7" s="30" t="str">
        <f t="shared" si="79"/>
        <v>T</v>
      </c>
      <c r="AC7" s="30" t="str">
        <f t="shared" si="79"/>
        <v>F</v>
      </c>
      <c r="AD7" s="36" t="str">
        <f t="shared" si="79"/>
        <v>L</v>
      </c>
      <c r="AE7" s="37" t="str">
        <f t="shared" si="79"/>
        <v>S</v>
      </c>
      <c r="AF7" s="29" t="str">
        <f t="shared" si="79"/>
        <v>M</v>
      </c>
      <c r="AG7" s="30" t="str">
        <f t="shared" si="79"/>
        <v>T</v>
      </c>
      <c r="AH7" s="30" t="str">
        <f t="shared" si="79"/>
        <v>O</v>
      </c>
      <c r="AI7" s="30" t="str">
        <f t="shared" si="79"/>
        <v>T</v>
      </c>
      <c r="AJ7" s="30" t="str">
        <f t="shared" si="79"/>
        <v>F</v>
      </c>
      <c r="AK7" s="36" t="str">
        <f t="shared" si="79"/>
        <v>L</v>
      </c>
      <c r="AL7" s="37" t="str">
        <f t="shared" si="79"/>
        <v>S</v>
      </c>
      <c r="AM7" s="29" t="str">
        <f t="shared" si="79"/>
        <v>M</v>
      </c>
      <c r="AN7" s="30" t="str">
        <f t="shared" si="79"/>
        <v>T</v>
      </c>
      <c r="AO7" s="30" t="str">
        <f t="shared" si="79"/>
        <v>O</v>
      </c>
      <c r="AP7" s="30" t="str">
        <f t="shared" si="79"/>
        <v>T</v>
      </c>
      <c r="AQ7" s="30" t="str">
        <f t="shared" si="79"/>
        <v>F</v>
      </c>
      <c r="AR7" s="30" t="str">
        <f t="shared" si="79"/>
        <v>L</v>
      </c>
      <c r="AS7" s="31" t="str">
        <f t="shared" si="79"/>
        <v>S</v>
      </c>
      <c r="AT7" s="29" t="str">
        <f t="shared" si="79"/>
        <v>M</v>
      </c>
      <c r="AU7" s="30" t="str">
        <f t="shared" si="79"/>
        <v>T</v>
      </c>
      <c r="AV7" s="30" t="str">
        <f t="shared" si="79"/>
        <v>O</v>
      </c>
      <c r="AW7" s="30" t="str">
        <f t="shared" si="79"/>
        <v>T</v>
      </c>
      <c r="AX7" s="30" t="str">
        <f t="shared" ref="AX7:CC7" si="80">CHOOSE(WEEKDAY(AX6,1),"S","M","T","O","T","F","L")</f>
        <v>F</v>
      </c>
      <c r="AY7" s="30" t="str">
        <f t="shared" si="80"/>
        <v>L</v>
      </c>
      <c r="AZ7" s="31" t="str">
        <f t="shared" si="80"/>
        <v>S</v>
      </c>
      <c r="BA7" s="29" t="str">
        <f t="shared" si="80"/>
        <v>M</v>
      </c>
      <c r="BB7" s="30" t="str">
        <f t="shared" si="80"/>
        <v>T</v>
      </c>
      <c r="BC7" s="30" t="str">
        <f t="shared" si="80"/>
        <v>O</v>
      </c>
      <c r="BD7" s="30" t="str">
        <f t="shared" si="80"/>
        <v>T</v>
      </c>
      <c r="BE7" s="30" t="str">
        <f t="shared" si="80"/>
        <v>F</v>
      </c>
      <c r="BF7" s="30" t="str">
        <f t="shared" si="80"/>
        <v>L</v>
      </c>
      <c r="BG7" s="31" t="str">
        <f t="shared" si="80"/>
        <v>S</v>
      </c>
      <c r="BH7" s="29" t="str">
        <f t="shared" si="80"/>
        <v>M</v>
      </c>
      <c r="BI7" s="30" t="str">
        <f t="shared" si="80"/>
        <v>T</v>
      </c>
      <c r="BJ7" s="30" t="str">
        <f t="shared" si="80"/>
        <v>O</v>
      </c>
      <c r="BK7" s="30" t="str">
        <f t="shared" si="80"/>
        <v>T</v>
      </c>
      <c r="BL7" s="30" t="str">
        <f t="shared" si="80"/>
        <v>F</v>
      </c>
      <c r="BM7" s="30" t="str">
        <f t="shared" si="80"/>
        <v>L</v>
      </c>
      <c r="BN7" s="31" t="str">
        <f t="shared" si="80"/>
        <v>S</v>
      </c>
      <c r="BO7" s="29" t="str">
        <f t="shared" si="80"/>
        <v>M</v>
      </c>
      <c r="BP7" s="30" t="str">
        <f t="shared" si="80"/>
        <v>T</v>
      </c>
      <c r="BQ7" s="30" t="str">
        <f t="shared" si="80"/>
        <v>O</v>
      </c>
      <c r="BR7" s="30" t="str">
        <f t="shared" si="80"/>
        <v>T</v>
      </c>
      <c r="BS7" s="30" t="str">
        <f t="shared" si="80"/>
        <v>F</v>
      </c>
      <c r="BT7" s="30" t="str">
        <f t="shared" si="80"/>
        <v>L</v>
      </c>
      <c r="BU7" s="31" t="str">
        <f t="shared" si="80"/>
        <v>S</v>
      </c>
      <c r="BV7" s="29" t="str">
        <f t="shared" si="80"/>
        <v>M</v>
      </c>
      <c r="BW7" s="30" t="str">
        <f t="shared" si="80"/>
        <v>T</v>
      </c>
      <c r="BX7" s="30" t="str">
        <f t="shared" si="80"/>
        <v>O</v>
      </c>
      <c r="BY7" s="30" t="str">
        <f t="shared" si="80"/>
        <v>T</v>
      </c>
      <c r="BZ7" s="30" t="str">
        <f t="shared" si="80"/>
        <v>F</v>
      </c>
      <c r="CA7" s="30" t="str">
        <f t="shared" si="80"/>
        <v>L</v>
      </c>
      <c r="CB7" s="31" t="str">
        <f t="shared" si="80"/>
        <v>S</v>
      </c>
      <c r="CC7" s="29" t="str">
        <f t="shared" si="80"/>
        <v>M</v>
      </c>
      <c r="CD7" s="30" t="str">
        <f t="shared" ref="CD7:CW7" si="81">CHOOSE(WEEKDAY(CD6,1),"S","M","T","O","T","F","L")</f>
        <v>T</v>
      </c>
      <c r="CE7" s="30" t="str">
        <f t="shared" si="81"/>
        <v>O</v>
      </c>
      <c r="CF7" s="30" t="str">
        <f t="shared" si="81"/>
        <v>T</v>
      </c>
      <c r="CG7" s="30" t="str">
        <f t="shared" si="81"/>
        <v>F</v>
      </c>
      <c r="CH7" s="30" t="str">
        <f t="shared" si="81"/>
        <v>L</v>
      </c>
      <c r="CI7" s="31" t="str">
        <f t="shared" si="81"/>
        <v>S</v>
      </c>
      <c r="CJ7" s="29" t="str">
        <f t="shared" si="81"/>
        <v>M</v>
      </c>
      <c r="CK7" s="30" t="str">
        <f t="shared" si="81"/>
        <v>T</v>
      </c>
      <c r="CL7" s="30" t="str">
        <f t="shared" si="81"/>
        <v>O</v>
      </c>
      <c r="CM7" s="30" t="str">
        <f t="shared" si="81"/>
        <v>T</v>
      </c>
      <c r="CN7" s="30" t="str">
        <f t="shared" si="81"/>
        <v>F</v>
      </c>
      <c r="CO7" s="30" t="str">
        <f t="shared" si="81"/>
        <v>L</v>
      </c>
      <c r="CP7" s="31" t="str">
        <f t="shared" si="81"/>
        <v>S</v>
      </c>
      <c r="CQ7" s="29" t="str">
        <f t="shared" si="81"/>
        <v>M</v>
      </c>
      <c r="CR7" s="30" t="str">
        <f t="shared" si="81"/>
        <v>T</v>
      </c>
      <c r="CS7" s="30" t="str">
        <f t="shared" si="81"/>
        <v>O</v>
      </c>
      <c r="CT7" s="30" t="str">
        <f t="shared" si="81"/>
        <v>T</v>
      </c>
      <c r="CU7" s="30" t="str">
        <f t="shared" si="81"/>
        <v>F</v>
      </c>
      <c r="CV7" s="30" t="str">
        <f t="shared" si="81"/>
        <v>L</v>
      </c>
      <c r="CW7" s="31" t="str">
        <f t="shared" si="81"/>
        <v>S</v>
      </c>
    </row>
    <row r="8" spans="1:101" s="60" customFormat="1" ht="8.5" customHeight="1">
      <c r="A8" s="49"/>
      <c r="B8" s="50"/>
      <c r="C8" s="51"/>
      <c r="D8" s="52"/>
      <c r="E8" s="53"/>
      <c r="F8" s="54" t="str">
        <f>IF(ISBLANK(E8)," - ",IF(G8=0,E8,WORKDAY(E8,G8,Helligdage!B$2:B$15)-1))</f>
        <v xml:space="preserve"> - </v>
      </c>
      <c r="G8" s="55"/>
      <c r="H8" s="56"/>
      <c r="I8" s="57" t="str">
        <f t="shared" ref="I8" si="82">IF(OR(F8=0,E8=0)," - ",DAYS360(E8,F8)+1)</f>
        <v xml:space="preserve"> - </v>
      </c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</row>
    <row r="9" spans="1:101" s="62" customFormat="1" ht="15" customHeight="1">
      <c r="A9" s="75" t="str">
        <f t="shared" ref="A9:A40" si="83">IF(ISERROR(VALUE(SUBSTITUTE(prevWBS,".",""))),"1",IF(ISERROR(FIND("`",SUBSTITUTE(prevWBS,".","`",1))),TEXT(VALUE(prevWBS)+1,"#"),TEXT(VALUE(LEFT(prevWBS,FIND("`",SUBSTITUTE(prevWBS,".","`",1))-1))+1,"#")))</f>
        <v>1</v>
      </c>
      <c r="B9" s="61"/>
      <c r="D9" s="63"/>
      <c r="E9" s="64">
        <f>SUM(C4)</f>
        <v>43570</v>
      </c>
      <c r="F9" s="65">
        <f>IF(ISBLANK(E9)," - ",IF(G9=0,E9,WORKDAY(E9,G9,Helligdage!B$2:B$15)-1))</f>
        <v>43570</v>
      </c>
      <c r="G9" s="66">
        <v>0</v>
      </c>
      <c r="H9" s="67">
        <v>0</v>
      </c>
      <c r="I9" s="68">
        <f>IF(OR(F9=0,E9=0)," - ",DAYS360(E9,F9)+1)</f>
        <v>1</v>
      </c>
      <c r="J9" s="41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</row>
    <row r="10" spans="1:101" s="62" customFormat="1" ht="15" customHeight="1">
      <c r="A10" s="75" t="str">
        <f t="shared" si="83"/>
        <v>2</v>
      </c>
      <c r="B10" s="61"/>
      <c r="D10" s="63"/>
      <c r="E10" s="64" t="str">
        <f t="shared" ref="E10:E58" si="84">IF(G9,F9+1," 0 ")</f>
        <v xml:space="preserve"> 0 </v>
      </c>
      <c r="F10" s="65" t="str">
        <f>IF(ISBLANK(E10)," - ",IF(G10=0,E10,WORKDAY(E10,G10,Helligdage!B$2:B$15)-1))</f>
        <v xml:space="preserve"> 0 </v>
      </c>
      <c r="G10" s="66"/>
      <c r="H10" s="67">
        <v>0</v>
      </c>
      <c r="I10" s="68">
        <f t="shared" ref="I10:I58" si="85">IF(OR(F10=0,E10=0)," - ",DAYS360(E10,F10)+1)</f>
        <v>1</v>
      </c>
      <c r="J10" s="41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</row>
    <row r="11" spans="1:101" s="62" customFormat="1" ht="15" customHeight="1">
      <c r="A11" s="75" t="str">
        <f t="shared" si="83"/>
        <v>3</v>
      </c>
      <c r="B11" s="61"/>
      <c r="D11" s="63"/>
      <c r="E11" s="64" t="str">
        <f t="shared" si="84"/>
        <v xml:space="preserve"> 0 </v>
      </c>
      <c r="F11" s="65" t="str">
        <f>IF(ISBLANK(E11)," - ",IF(G11=0,E11,WORKDAY(E11,G11,Helligdage!B$2:B$15)-1))</f>
        <v xml:space="preserve"> 0 </v>
      </c>
      <c r="G11" s="66"/>
      <c r="H11" s="67">
        <v>0</v>
      </c>
      <c r="I11" s="68">
        <f t="shared" si="85"/>
        <v>1</v>
      </c>
      <c r="J11" s="41"/>
      <c r="K11" s="69"/>
      <c r="L11" s="69"/>
      <c r="M11" s="70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</row>
    <row r="12" spans="1:101" s="62" customFormat="1" ht="15" customHeight="1">
      <c r="A12" s="75" t="str">
        <f t="shared" si="83"/>
        <v>4</v>
      </c>
      <c r="B12" s="61"/>
      <c r="D12" s="63"/>
      <c r="E12" s="64" t="str">
        <f t="shared" si="84"/>
        <v xml:space="preserve"> 0 </v>
      </c>
      <c r="F12" s="65" t="str">
        <f>IF(ISBLANK(E12)," - ",IF(G12=0,E12,WORKDAY(E12,G12,Helligdage!B$2:B$15)-1))</f>
        <v xml:space="preserve"> 0 </v>
      </c>
      <c r="G12" s="66"/>
      <c r="H12" s="67">
        <v>0</v>
      </c>
      <c r="I12" s="68">
        <f t="shared" si="85"/>
        <v>1</v>
      </c>
      <c r="J12" s="41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</row>
    <row r="13" spans="1:101" s="62" customFormat="1" ht="15" customHeight="1">
      <c r="A13" s="75" t="str">
        <f t="shared" si="83"/>
        <v>5</v>
      </c>
      <c r="B13" s="61"/>
      <c r="D13" s="63"/>
      <c r="E13" s="64" t="str">
        <f t="shared" si="84"/>
        <v xml:space="preserve"> 0 </v>
      </c>
      <c r="F13" s="65" t="str">
        <f>IF(ISBLANK(E13)," - ",IF(G13=0,E13,WORKDAY(E13,G13,Helligdage!B$2:B$15)-1))</f>
        <v xml:space="preserve"> 0 </v>
      </c>
      <c r="G13" s="66"/>
      <c r="H13" s="67">
        <v>0</v>
      </c>
      <c r="I13" s="68">
        <f t="shared" si="85"/>
        <v>1</v>
      </c>
      <c r="J13" s="41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</row>
    <row r="14" spans="1:101" s="62" customFormat="1" ht="15" customHeight="1">
      <c r="A14" s="75" t="str">
        <f t="shared" si="83"/>
        <v>6</v>
      </c>
      <c r="B14" s="61"/>
      <c r="D14" s="63"/>
      <c r="E14" s="64" t="str">
        <f t="shared" si="84"/>
        <v xml:space="preserve"> 0 </v>
      </c>
      <c r="F14" s="65" t="str">
        <f>IF(ISBLANK(E14)," - ",IF(G14=0,E14,WORKDAY(E14,G14,Helligdage!B$2:B$15)-1))</f>
        <v xml:space="preserve"> 0 </v>
      </c>
      <c r="G14" s="66"/>
      <c r="H14" s="67">
        <v>0</v>
      </c>
      <c r="I14" s="68">
        <f t="shared" si="85"/>
        <v>1</v>
      </c>
      <c r="J14" s="41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</row>
    <row r="15" spans="1:101" s="62" customFormat="1" ht="15" customHeight="1">
      <c r="A15" s="75" t="str">
        <f t="shared" si="83"/>
        <v>7</v>
      </c>
      <c r="B15" s="61"/>
      <c r="D15" s="63"/>
      <c r="E15" s="64" t="str">
        <f t="shared" si="84"/>
        <v xml:space="preserve"> 0 </v>
      </c>
      <c r="F15" s="65" t="str">
        <f>IF(ISBLANK(E15)," - ",IF(G15=0,E15,WORKDAY(E15,G15,Helligdage!B$2:B$15)-1))</f>
        <v xml:space="preserve"> 0 </v>
      </c>
      <c r="G15" s="66"/>
      <c r="H15" s="67">
        <v>0</v>
      </c>
      <c r="I15" s="68">
        <f t="shared" si="85"/>
        <v>1</v>
      </c>
      <c r="J15" s="41"/>
      <c r="K15" s="69"/>
      <c r="L15" s="69"/>
      <c r="M15" s="70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</row>
    <row r="16" spans="1:101" s="62" customFormat="1" ht="15" customHeight="1">
      <c r="A16" s="75" t="str">
        <f t="shared" si="83"/>
        <v>8</v>
      </c>
      <c r="B16" s="61"/>
      <c r="D16" s="63"/>
      <c r="E16" s="64" t="str">
        <f t="shared" si="84"/>
        <v xml:space="preserve"> 0 </v>
      </c>
      <c r="F16" s="65" t="str">
        <f>IF(ISBLANK(E16)," - ",IF(G16=0,E16,WORKDAY(E16,G16,Helligdage!B$2:B$15)-1))</f>
        <v xml:space="preserve"> 0 </v>
      </c>
      <c r="G16" s="66"/>
      <c r="H16" s="67">
        <v>0</v>
      </c>
      <c r="I16" s="68">
        <f t="shared" si="85"/>
        <v>1</v>
      </c>
      <c r="J16" s="41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</row>
    <row r="17" spans="1:101" s="62" customFormat="1" ht="15" customHeight="1">
      <c r="A17" s="75" t="str">
        <f t="shared" si="83"/>
        <v>9</v>
      </c>
      <c r="B17" s="61"/>
      <c r="D17" s="63"/>
      <c r="E17" s="64" t="str">
        <f t="shared" si="84"/>
        <v xml:space="preserve"> 0 </v>
      </c>
      <c r="F17" s="65" t="str">
        <f>IF(ISBLANK(E17)," - ",IF(G17=0,E17,WORKDAY(E17,G17,Helligdage!B$2:B$15)-1))</f>
        <v xml:space="preserve"> 0 </v>
      </c>
      <c r="G17" s="66"/>
      <c r="H17" s="67">
        <v>0</v>
      </c>
      <c r="I17" s="68">
        <f t="shared" si="85"/>
        <v>1</v>
      </c>
      <c r="J17" s="41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</row>
    <row r="18" spans="1:101" s="62" customFormat="1" ht="15" customHeight="1">
      <c r="A18" s="75" t="str">
        <f t="shared" si="83"/>
        <v>10</v>
      </c>
      <c r="B18" s="61"/>
      <c r="D18" s="63"/>
      <c r="E18" s="64" t="str">
        <f t="shared" si="84"/>
        <v xml:space="preserve"> 0 </v>
      </c>
      <c r="F18" s="65" t="str">
        <f>IF(ISBLANK(E18)," - ",IF(G18=0,E18,WORKDAY(E18,G18,Helligdage!B$2:B$15)-1))</f>
        <v xml:space="preserve"> 0 </v>
      </c>
      <c r="G18" s="66"/>
      <c r="H18" s="67">
        <v>0</v>
      </c>
      <c r="I18" s="68">
        <f t="shared" si="85"/>
        <v>1</v>
      </c>
      <c r="J18" s="4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</row>
    <row r="19" spans="1:101" s="62" customFormat="1" ht="15" customHeight="1">
      <c r="A19" s="75" t="str">
        <f t="shared" si="83"/>
        <v>11</v>
      </c>
      <c r="B19" s="61"/>
      <c r="D19" s="63"/>
      <c r="E19" s="64" t="str">
        <f t="shared" si="84"/>
        <v xml:space="preserve"> 0 </v>
      </c>
      <c r="F19" s="65" t="str">
        <f>IF(ISBLANK(E19)," - ",IF(G19=0,E19,WORKDAY(E19,G19,Helligdage!B$2:B$15)-1))</f>
        <v xml:space="preserve"> 0 </v>
      </c>
      <c r="G19" s="66"/>
      <c r="H19" s="67">
        <v>0</v>
      </c>
      <c r="I19" s="68">
        <f t="shared" si="85"/>
        <v>1</v>
      </c>
      <c r="J19" s="41"/>
      <c r="K19" s="69"/>
      <c r="L19" s="69"/>
      <c r="M19" s="70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</row>
    <row r="20" spans="1:101" s="62" customFormat="1" ht="15" customHeight="1">
      <c r="A20" s="75" t="str">
        <f t="shared" si="83"/>
        <v>12</v>
      </c>
      <c r="B20" s="61"/>
      <c r="D20" s="63"/>
      <c r="E20" s="64" t="str">
        <f t="shared" si="84"/>
        <v xml:space="preserve"> 0 </v>
      </c>
      <c r="F20" s="65" t="str">
        <f>IF(ISBLANK(E20)," - ",IF(G20=0,E20,WORKDAY(E20,G20,Helligdage!B$2:B$15)-1))</f>
        <v xml:space="preserve"> 0 </v>
      </c>
      <c r="G20" s="66"/>
      <c r="H20" s="67">
        <v>0</v>
      </c>
      <c r="I20" s="68">
        <f t="shared" si="85"/>
        <v>1</v>
      </c>
      <c r="J20" s="41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</row>
    <row r="21" spans="1:101" s="62" customFormat="1" ht="15" customHeight="1">
      <c r="A21" s="75" t="str">
        <f t="shared" si="83"/>
        <v>13</v>
      </c>
      <c r="B21" s="61"/>
      <c r="D21" s="63"/>
      <c r="E21" s="64" t="str">
        <f t="shared" si="84"/>
        <v xml:space="preserve"> 0 </v>
      </c>
      <c r="F21" s="65" t="str">
        <f>IF(ISBLANK(E21)," - ",IF(G21=0,E21,WORKDAY(E21,G21,Helligdage!B$2:B$15)-1))</f>
        <v xml:space="preserve"> 0 </v>
      </c>
      <c r="G21" s="66"/>
      <c r="H21" s="67">
        <v>0</v>
      </c>
      <c r="I21" s="68">
        <f t="shared" si="85"/>
        <v>1</v>
      </c>
      <c r="J21" s="41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</row>
    <row r="22" spans="1:101" s="62" customFormat="1" ht="15" customHeight="1">
      <c r="A22" s="75" t="str">
        <f t="shared" si="83"/>
        <v>14</v>
      </c>
      <c r="B22" s="61"/>
      <c r="D22" s="63"/>
      <c r="E22" s="64" t="str">
        <f t="shared" si="84"/>
        <v xml:space="preserve"> 0 </v>
      </c>
      <c r="F22" s="65" t="str">
        <f>IF(ISBLANK(E22)," - ",IF(G22=0,E22,WORKDAY(E22,G22,Helligdage!B$2:B$15)-1))</f>
        <v xml:space="preserve"> 0 </v>
      </c>
      <c r="G22" s="66"/>
      <c r="H22" s="67">
        <v>0</v>
      </c>
      <c r="I22" s="68">
        <f t="shared" si="85"/>
        <v>1</v>
      </c>
      <c r="J22" s="41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</row>
    <row r="23" spans="1:101" s="62" customFormat="1" ht="15" customHeight="1">
      <c r="A23" s="75" t="str">
        <f t="shared" si="83"/>
        <v>15</v>
      </c>
      <c r="B23" s="61"/>
      <c r="D23" s="63"/>
      <c r="E23" s="64" t="str">
        <f t="shared" si="84"/>
        <v xml:space="preserve"> 0 </v>
      </c>
      <c r="F23" s="65" t="str">
        <f>IF(ISBLANK(E23)," - ",IF(G23=0,E23,WORKDAY(E23,G23,Helligdage!B$2:B$15)-1))</f>
        <v xml:space="preserve"> 0 </v>
      </c>
      <c r="G23" s="66"/>
      <c r="H23" s="67">
        <v>0</v>
      </c>
      <c r="I23" s="68">
        <f t="shared" si="85"/>
        <v>1</v>
      </c>
      <c r="J23" s="41"/>
      <c r="K23" s="69"/>
      <c r="L23" s="69"/>
      <c r="M23" s="70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</row>
    <row r="24" spans="1:101" s="62" customFormat="1" ht="15" customHeight="1">
      <c r="A24" s="75" t="str">
        <f t="shared" si="83"/>
        <v>16</v>
      </c>
      <c r="B24" s="61"/>
      <c r="D24" s="63"/>
      <c r="E24" s="64" t="str">
        <f t="shared" si="84"/>
        <v xml:space="preserve"> 0 </v>
      </c>
      <c r="F24" s="65" t="str">
        <f>IF(ISBLANK(E24)," - ",IF(G24=0,E24,WORKDAY(E24,G24,Helligdage!B$2:B$15)-1))</f>
        <v xml:space="preserve"> 0 </v>
      </c>
      <c r="G24" s="66"/>
      <c r="H24" s="67">
        <v>0</v>
      </c>
      <c r="I24" s="68">
        <f t="shared" si="85"/>
        <v>1</v>
      </c>
      <c r="J24" s="41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</row>
    <row r="25" spans="1:101" s="62" customFormat="1" ht="15" customHeight="1">
      <c r="A25" s="75" t="str">
        <f t="shared" si="83"/>
        <v>17</v>
      </c>
      <c r="B25" s="61"/>
      <c r="D25" s="63"/>
      <c r="E25" s="64" t="str">
        <f t="shared" si="84"/>
        <v xml:space="preserve"> 0 </v>
      </c>
      <c r="F25" s="65" t="str">
        <f>IF(ISBLANK(E25)," - ",IF(G25=0,E25,WORKDAY(E25,G25,Helligdage!B$2:B$15)-1))</f>
        <v xml:space="preserve"> 0 </v>
      </c>
      <c r="G25" s="66"/>
      <c r="H25" s="67">
        <v>0</v>
      </c>
      <c r="I25" s="68">
        <f t="shared" si="85"/>
        <v>1</v>
      </c>
      <c r="J25" s="41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</row>
    <row r="26" spans="1:101" s="62" customFormat="1" ht="15" customHeight="1">
      <c r="A26" s="75" t="str">
        <f t="shared" si="83"/>
        <v>18</v>
      </c>
      <c r="B26" s="61"/>
      <c r="D26" s="63"/>
      <c r="E26" s="64" t="str">
        <f t="shared" si="84"/>
        <v xml:space="preserve"> 0 </v>
      </c>
      <c r="F26" s="65" t="str">
        <f>IF(ISBLANK(E26)," - ",IF(G26=0,E26,WORKDAY(E26,G26,Helligdage!B$2:B$15)-1))</f>
        <v xml:space="preserve"> 0 </v>
      </c>
      <c r="G26" s="66"/>
      <c r="H26" s="67">
        <v>0</v>
      </c>
      <c r="I26" s="68">
        <f t="shared" si="85"/>
        <v>1</v>
      </c>
      <c r="J26" s="41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</row>
    <row r="27" spans="1:101" s="62" customFormat="1" ht="15" customHeight="1">
      <c r="A27" s="75" t="str">
        <f t="shared" si="83"/>
        <v>19</v>
      </c>
      <c r="B27" s="61"/>
      <c r="D27" s="63"/>
      <c r="E27" s="64" t="str">
        <f t="shared" si="84"/>
        <v xml:space="preserve"> 0 </v>
      </c>
      <c r="F27" s="65" t="str">
        <f>IF(ISBLANK(E27)," - ",IF(G27=0,E27,WORKDAY(E27,G27,Helligdage!B$2:B$15)-1))</f>
        <v xml:space="preserve"> 0 </v>
      </c>
      <c r="G27" s="66"/>
      <c r="H27" s="67">
        <v>0</v>
      </c>
      <c r="I27" s="68">
        <f t="shared" si="85"/>
        <v>1</v>
      </c>
      <c r="J27" s="41"/>
      <c r="K27" s="69"/>
      <c r="L27" s="69"/>
      <c r="M27" s="70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</row>
    <row r="28" spans="1:101" s="62" customFormat="1" ht="15" customHeight="1">
      <c r="A28" s="75" t="str">
        <f t="shared" si="83"/>
        <v>20</v>
      </c>
      <c r="B28" s="61"/>
      <c r="D28" s="63"/>
      <c r="E28" s="64" t="str">
        <f t="shared" si="84"/>
        <v xml:space="preserve"> 0 </v>
      </c>
      <c r="F28" s="65" t="str">
        <f>IF(ISBLANK(E28)," - ",IF(G28=0,E28,WORKDAY(E28,G28,Helligdage!B$2:B$15)-1))</f>
        <v xml:space="preserve"> 0 </v>
      </c>
      <c r="G28" s="66"/>
      <c r="H28" s="67">
        <v>0</v>
      </c>
      <c r="I28" s="68">
        <f t="shared" si="85"/>
        <v>1</v>
      </c>
      <c r="J28" s="41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</row>
    <row r="29" spans="1:101" s="62" customFormat="1" ht="15" customHeight="1">
      <c r="A29" s="75" t="str">
        <f t="shared" si="83"/>
        <v>21</v>
      </c>
      <c r="B29" s="61"/>
      <c r="D29" s="63"/>
      <c r="E29" s="64" t="str">
        <f t="shared" si="84"/>
        <v xml:space="preserve"> 0 </v>
      </c>
      <c r="F29" s="65" t="str">
        <f>IF(ISBLANK(E29)," - ",IF(G29=0,E29,WORKDAY(E29,G29,Helligdage!B$2:B$15)-1))</f>
        <v xml:space="preserve"> 0 </v>
      </c>
      <c r="G29" s="66"/>
      <c r="H29" s="67">
        <v>0</v>
      </c>
      <c r="I29" s="68">
        <f t="shared" si="85"/>
        <v>1</v>
      </c>
      <c r="J29" s="41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</row>
    <row r="30" spans="1:101" s="62" customFormat="1" ht="15" customHeight="1">
      <c r="A30" s="75" t="str">
        <f t="shared" si="83"/>
        <v>22</v>
      </c>
      <c r="B30" s="61"/>
      <c r="D30" s="63"/>
      <c r="E30" s="64" t="str">
        <f t="shared" si="84"/>
        <v xml:space="preserve"> 0 </v>
      </c>
      <c r="F30" s="65" t="str">
        <f>IF(ISBLANK(E30)," - ",IF(G30=0,E30,WORKDAY(E30,G30,Helligdage!B$2:B$15)-1))</f>
        <v xml:space="preserve"> 0 </v>
      </c>
      <c r="G30" s="66"/>
      <c r="H30" s="67">
        <v>0</v>
      </c>
      <c r="I30" s="68">
        <f t="shared" si="85"/>
        <v>1</v>
      </c>
      <c r="J30" s="41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</row>
    <row r="31" spans="1:101" s="62" customFormat="1" ht="15" customHeight="1">
      <c r="A31" s="75" t="str">
        <f t="shared" si="83"/>
        <v>23</v>
      </c>
      <c r="B31" s="61"/>
      <c r="D31" s="63"/>
      <c r="E31" s="64" t="str">
        <f t="shared" si="84"/>
        <v xml:space="preserve"> 0 </v>
      </c>
      <c r="F31" s="65" t="str">
        <f>IF(ISBLANK(E31)," - ",IF(G31=0,E31,WORKDAY(E31,G31,Helligdage!B$2:B$15)-1))</f>
        <v xml:space="preserve"> 0 </v>
      </c>
      <c r="G31" s="66"/>
      <c r="H31" s="67">
        <v>0</v>
      </c>
      <c r="I31" s="68">
        <f t="shared" si="85"/>
        <v>1</v>
      </c>
      <c r="J31" s="41"/>
      <c r="K31" s="69"/>
      <c r="L31" s="69"/>
      <c r="M31" s="70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</row>
    <row r="32" spans="1:101" s="62" customFormat="1" ht="15" customHeight="1">
      <c r="A32" s="75" t="str">
        <f t="shared" si="83"/>
        <v>24</v>
      </c>
      <c r="B32" s="61"/>
      <c r="D32" s="63"/>
      <c r="E32" s="64" t="str">
        <f t="shared" si="84"/>
        <v xml:space="preserve"> 0 </v>
      </c>
      <c r="F32" s="65" t="str">
        <f>IF(ISBLANK(E32)," - ",IF(G32=0,E32,WORKDAY(E32,G32,Helligdage!B$2:B$15)-1))</f>
        <v xml:space="preserve"> 0 </v>
      </c>
      <c r="G32" s="66"/>
      <c r="H32" s="67">
        <v>0</v>
      </c>
      <c r="I32" s="68">
        <f t="shared" si="85"/>
        <v>1</v>
      </c>
      <c r="J32" s="41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</row>
    <row r="33" spans="1:101" s="62" customFormat="1" ht="15" customHeight="1">
      <c r="A33" s="75" t="str">
        <f t="shared" si="83"/>
        <v>25</v>
      </c>
      <c r="B33" s="61"/>
      <c r="D33" s="63"/>
      <c r="E33" s="64" t="str">
        <f t="shared" si="84"/>
        <v xml:space="preserve"> 0 </v>
      </c>
      <c r="F33" s="65" t="str">
        <f>IF(ISBLANK(E33)," - ",IF(G33=0,E33,WORKDAY(E33,G33,Helligdage!B$2:B$15)-1))</f>
        <v xml:space="preserve"> 0 </v>
      </c>
      <c r="G33" s="66"/>
      <c r="H33" s="67">
        <v>0</v>
      </c>
      <c r="I33" s="68">
        <f t="shared" si="85"/>
        <v>1</v>
      </c>
      <c r="J33" s="41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</row>
    <row r="34" spans="1:101" s="62" customFormat="1" ht="15" customHeight="1">
      <c r="A34" s="75" t="str">
        <f t="shared" si="83"/>
        <v>26</v>
      </c>
      <c r="B34" s="61"/>
      <c r="D34" s="63"/>
      <c r="E34" s="64" t="str">
        <f t="shared" si="84"/>
        <v xml:space="preserve"> 0 </v>
      </c>
      <c r="F34" s="65" t="str">
        <f>IF(ISBLANK(E34)," - ",IF(G34=0,E34,WORKDAY(E34,G34,Helligdage!B$2:B$15)-1))</f>
        <v xml:space="preserve"> 0 </v>
      </c>
      <c r="G34" s="66"/>
      <c r="H34" s="67">
        <v>0</v>
      </c>
      <c r="I34" s="68">
        <f t="shared" si="85"/>
        <v>1</v>
      </c>
      <c r="J34" s="41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</row>
    <row r="35" spans="1:101" s="62" customFormat="1" ht="15" customHeight="1">
      <c r="A35" s="75" t="str">
        <f t="shared" si="83"/>
        <v>27</v>
      </c>
      <c r="B35" s="61"/>
      <c r="D35" s="63"/>
      <c r="E35" s="64" t="str">
        <f t="shared" si="84"/>
        <v xml:space="preserve"> 0 </v>
      </c>
      <c r="F35" s="65" t="str">
        <f>IF(ISBLANK(E35)," - ",IF(G35=0,E35,WORKDAY(E35,G35,Helligdage!B$2:B$15)-1))</f>
        <v xml:space="preserve"> 0 </v>
      </c>
      <c r="G35" s="66"/>
      <c r="H35" s="67">
        <v>0</v>
      </c>
      <c r="I35" s="68">
        <f t="shared" si="85"/>
        <v>1</v>
      </c>
      <c r="J35" s="41"/>
      <c r="K35" s="69"/>
      <c r="L35" s="69"/>
      <c r="M35" s="70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</row>
    <row r="36" spans="1:101" s="62" customFormat="1" ht="15" customHeight="1">
      <c r="A36" s="75" t="str">
        <f t="shared" si="83"/>
        <v>28</v>
      </c>
      <c r="B36" s="61"/>
      <c r="D36" s="63"/>
      <c r="E36" s="64" t="str">
        <f t="shared" si="84"/>
        <v xml:space="preserve"> 0 </v>
      </c>
      <c r="F36" s="65" t="str">
        <f>IF(ISBLANK(E36)," - ",IF(G36=0,E36,WORKDAY(E36,G36,Helligdage!B$2:B$15)-1))</f>
        <v xml:space="preserve"> 0 </v>
      </c>
      <c r="G36" s="66"/>
      <c r="H36" s="67">
        <v>0</v>
      </c>
      <c r="I36" s="68">
        <f t="shared" si="85"/>
        <v>1</v>
      </c>
      <c r="J36" s="4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</row>
    <row r="37" spans="1:101" s="62" customFormat="1" ht="15" customHeight="1">
      <c r="A37" s="75" t="str">
        <f t="shared" si="83"/>
        <v>29</v>
      </c>
      <c r="B37" s="61"/>
      <c r="D37" s="63"/>
      <c r="E37" s="64" t="str">
        <f t="shared" si="84"/>
        <v xml:space="preserve"> 0 </v>
      </c>
      <c r="F37" s="65" t="str">
        <f>IF(ISBLANK(E37)," - ",IF(G37=0,E37,WORKDAY(E37,G37,Helligdage!B$2:B$15)-1))</f>
        <v xml:space="preserve"> 0 </v>
      </c>
      <c r="G37" s="66"/>
      <c r="H37" s="67">
        <v>0</v>
      </c>
      <c r="I37" s="68">
        <f t="shared" si="85"/>
        <v>1</v>
      </c>
      <c r="J37" s="41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</row>
    <row r="38" spans="1:101" s="62" customFormat="1" ht="15" customHeight="1">
      <c r="A38" s="75" t="str">
        <f t="shared" si="83"/>
        <v>30</v>
      </c>
      <c r="B38" s="61"/>
      <c r="D38" s="63"/>
      <c r="E38" s="64" t="str">
        <f t="shared" si="84"/>
        <v xml:space="preserve"> 0 </v>
      </c>
      <c r="F38" s="65" t="str">
        <f>IF(ISBLANK(E38)," - ",IF(G38=0,E38,WORKDAY(E38,G38,Helligdage!B$2:B$15)-1))</f>
        <v xml:space="preserve"> 0 </v>
      </c>
      <c r="G38" s="66"/>
      <c r="H38" s="67">
        <v>0</v>
      </c>
      <c r="I38" s="68">
        <f t="shared" si="85"/>
        <v>1</v>
      </c>
      <c r="J38" s="41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</row>
    <row r="39" spans="1:101" s="62" customFormat="1" ht="15" customHeight="1">
      <c r="A39" s="75" t="str">
        <f t="shared" si="83"/>
        <v>31</v>
      </c>
      <c r="B39" s="61"/>
      <c r="D39" s="63"/>
      <c r="E39" s="64" t="str">
        <f t="shared" si="84"/>
        <v xml:space="preserve"> 0 </v>
      </c>
      <c r="F39" s="65" t="str">
        <f>IF(ISBLANK(E39)," - ",IF(G39=0,E39,WORKDAY(E39,G39,Helligdage!B$2:B$15)-1))</f>
        <v xml:space="preserve"> 0 </v>
      </c>
      <c r="G39" s="66"/>
      <c r="H39" s="67">
        <v>0</v>
      </c>
      <c r="I39" s="68">
        <f t="shared" si="85"/>
        <v>1</v>
      </c>
      <c r="J39" s="41"/>
      <c r="K39" s="69"/>
      <c r="L39" s="69"/>
      <c r="M39" s="70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</row>
    <row r="40" spans="1:101" s="62" customFormat="1" ht="15" customHeight="1">
      <c r="A40" s="75" t="str">
        <f t="shared" si="83"/>
        <v>32</v>
      </c>
      <c r="B40" s="61"/>
      <c r="D40" s="63"/>
      <c r="E40" s="64" t="str">
        <f t="shared" si="84"/>
        <v xml:space="preserve"> 0 </v>
      </c>
      <c r="F40" s="65" t="str">
        <f>IF(ISBLANK(E40)," - ",IF(G40=0,E40,WORKDAY(E40,G40,Helligdage!B$2:B$15)-1))</f>
        <v xml:space="preserve"> 0 </v>
      </c>
      <c r="G40" s="66"/>
      <c r="H40" s="67">
        <v>0</v>
      </c>
      <c r="I40" s="68">
        <f t="shared" si="85"/>
        <v>1</v>
      </c>
      <c r="J40" s="41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</row>
    <row r="41" spans="1:101" s="62" customFormat="1" ht="15" customHeight="1">
      <c r="A41" s="75" t="str">
        <f t="shared" ref="A41:A58" si="86">IF(ISERROR(VALUE(SUBSTITUTE(prevWBS,".",""))),"1",IF(ISERROR(FIND("`",SUBSTITUTE(prevWBS,".","`",1))),TEXT(VALUE(prevWBS)+1,"#"),TEXT(VALUE(LEFT(prevWBS,FIND("`",SUBSTITUTE(prevWBS,".","`",1))-1))+1,"#")))</f>
        <v>33</v>
      </c>
      <c r="B41" s="61"/>
      <c r="D41" s="63"/>
      <c r="E41" s="64" t="str">
        <f t="shared" si="84"/>
        <v xml:space="preserve"> 0 </v>
      </c>
      <c r="F41" s="65" t="str">
        <f>IF(ISBLANK(E41)," - ",IF(G41=0,E41,WORKDAY(E41,G41,Helligdage!B$2:B$15)-1))</f>
        <v xml:space="preserve"> 0 </v>
      </c>
      <c r="G41" s="66"/>
      <c r="H41" s="67">
        <v>0</v>
      </c>
      <c r="I41" s="68">
        <f t="shared" si="85"/>
        <v>1</v>
      </c>
      <c r="J41" s="41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</row>
    <row r="42" spans="1:101" s="62" customFormat="1" ht="15" customHeight="1">
      <c r="A42" s="75" t="str">
        <f t="shared" si="86"/>
        <v>34</v>
      </c>
      <c r="B42" s="61"/>
      <c r="D42" s="63"/>
      <c r="E42" s="64" t="str">
        <f t="shared" si="84"/>
        <v xml:space="preserve"> 0 </v>
      </c>
      <c r="F42" s="65" t="str">
        <f>IF(ISBLANK(E42)," - ",IF(G42=0,E42,WORKDAY(E42,G42,Helligdage!B$2:B$15)-1))</f>
        <v xml:space="preserve"> 0 </v>
      </c>
      <c r="G42" s="66"/>
      <c r="H42" s="67">
        <v>0</v>
      </c>
      <c r="I42" s="68">
        <f t="shared" si="85"/>
        <v>1</v>
      </c>
      <c r="J42" s="41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</row>
    <row r="43" spans="1:101" s="62" customFormat="1" ht="15" customHeight="1">
      <c r="A43" s="75" t="str">
        <f t="shared" si="86"/>
        <v>35</v>
      </c>
      <c r="B43" s="61"/>
      <c r="D43" s="63"/>
      <c r="E43" s="64" t="str">
        <f t="shared" si="84"/>
        <v xml:space="preserve"> 0 </v>
      </c>
      <c r="F43" s="65" t="str">
        <f>IF(ISBLANK(E43)," - ",IF(G43=0,E43,WORKDAY(E43,G43,Helligdage!B$2:B$15)-1))</f>
        <v xml:space="preserve"> 0 </v>
      </c>
      <c r="G43" s="66"/>
      <c r="H43" s="67">
        <v>0</v>
      </c>
      <c r="I43" s="68">
        <f t="shared" si="85"/>
        <v>1</v>
      </c>
      <c r="J43" s="41"/>
      <c r="K43" s="69"/>
      <c r="L43" s="69"/>
      <c r="M43" s="70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</row>
    <row r="44" spans="1:101" s="62" customFormat="1" ht="15" customHeight="1">
      <c r="A44" s="75" t="str">
        <f t="shared" si="86"/>
        <v>36</v>
      </c>
      <c r="B44" s="61"/>
      <c r="D44" s="63"/>
      <c r="E44" s="64" t="str">
        <f t="shared" si="84"/>
        <v xml:space="preserve"> 0 </v>
      </c>
      <c r="F44" s="65" t="str">
        <f>IF(ISBLANK(E44)," - ",IF(G44=0,E44,WORKDAY(E44,G44,Helligdage!B$2:B$15)-1))</f>
        <v xml:space="preserve"> 0 </v>
      </c>
      <c r="G44" s="66"/>
      <c r="H44" s="67">
        <v>0</v>
      </c>
      <c r="I44" s="68">
        <f t="shared" si="85"/>
        <v>1</v>
      </c>
      <c r="J44" s="41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</row>
    <row r="45" spans="1:101" s="62" customFormat="1" ht="15" customHeight="1">
      <c r="A45" s="75" t="str">
        <f t="shared" si="86"/>
        <v>37</v>
      </c>
      <c r="B45" s="61"/>
      <c r="D45" s="63"/>
      <c r="E45" s="64" t="str">
        <f t="shared" si="84"/>
        <v xml:space="preserve"> 0 </v>
      </c>
      <c r="F45" s="65" t="str">
        <f>IF(ISBLANK(E45)," - ",IF(G45=0,E45,WORKDAY(E45,G45,Helligdage!B$2:B$15)-1))</f>
        <v xml:space="preserve"> 0 </v>
      </c>
      <c r="G45" s="66"/>
      <c r="H45" s="67">
        <v>0</v>
      </c>
      <c r="I45" s="68">
        <f t="shared" si="85"/>
        <v>1</v>
      </c>
      <c r="J45" s="41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</row>
    <row r="46" spans="1:101" s="62" customFormat="1" ht="15" customHeight="1">
      <c r="A46" s="75" t="str">
        <f t="shared" si="86"/>
        <v>38</v>
      </c>
      <c r="B46" s="61"/>
      <c r="D46" s="63"/>
      <c r="E46" s="64" t="str">
        <f t="shared" si="84"/>
        <v xml:space="preserve"> 0 </v>
      </c>
      <c r="F46" s="65" t="str">
        <f>IF(ISBLANK(E46)," - ",IF(G46=0,E46,WORKDAY(E46,G46,Helligdage!B$2:B$15)-1))</f>
        <v xml:space="preserve"> 0 </v>
      </c>
      <c r="G46" s="66"/>
      <c r="H46" s="67">
        <v>0</v>
      </c>
      <c r="I46" s="68">
        <f t="shared" si="85"/>
        <v>1</v>
      </c>
      <c r="J46" s="41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</row>
    <row r="47" spans="1:101" s="62" customFormat="1" ht="15" customHeight="1">
      <c r="A47" s="75" t="str">
        <f t="shared" si="86"/>
        <v>39</v>
      </c>
      <c r="B47" s="61"/>
      <c r="D47" s="63"/>
      <c r="E47" s="64" t="str">
        <f t="shared" si="84"/>
        <v xml:space="preserve"> 0 </v>
      </c>
      <c r="F47" s="65" t="str">
        <f>IF(ISBLANK(E47)," - ",IF(G47=0,E47,WORKDAY(E47,G47,Helligdage!B$2:B$15)-1))</f>
        <v xml:space="preserve"> 0 </v>
      </c>
      <c r="G47" s="66"/>
      <c r="H47" s="67">
        <v>0</v>
      </c>
      <c r="I47" s="68">
        <f t="shared" si="85"/>
        <v>1</v>
      </c>
      <c r="J47" s="41"/>
      <c r="K47" s="69"/>
      <c r="L47" s="69"/>
      <c r="M47" s="70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</row>
    <row r="48" spans="1:101" s="62" customFormat="1" ht="15" customHeight="1">
      <c r="A48" s="75" t="str">
        <f t="shared" si="86"/>
        <v>40</v>
      </c>
      <c r="B48" s="61"/>
      <c r="D48" s="63"/>
      <c r="E48" s="64" t="str">
        <f t="shared" si="84"/>
        <v xml:space="preserve"> 0 </v>
      </c>
      <c r="F48" s="65" t="str">
        <f>IF(ISBLANK(E48)," - ",IF(G48=0,E48,WORKDAY(E48,G48,Helligdage!B$2:B$15)-1))</f>
        <v xml:space="preserve"> 0 </v>
      </c>
      <c r="G48" s="66"/>
      <c r="H48" s="67">
        <v>0</v>
      </c>
      <c r="I48" s="68">
        <f t="shared" si="85"/>
        <v>1</v>
      </c>
      <c r="J48" s="41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</row>
    <row r="49" spans="1:101" s="62" customFormat="1" ht="15" customHeight="1">
      <c r="A49" s="75" t="str">
        <f t="shared" si="86"/>
        <v>41</v>
      </c>
      <c r="B49" s="61"/>
      <c r="D49" s="63"/>
      <c r="E49" s="64" t="str">
        <f t="shared" si="84"/>
        <v xml:space="preserve"> 0 </v>
      </c>
      <c r="F49" s="65" t="str">
        <f>IF(ISBLANK(E49)," - ",IF(G49=0,E49,WORKDAY(E49,G49,Helligdage!B$2:B$15)-1))</f>
        <v xml:space="preserve"> 0 </v>
      </c>
      <c r="G49" s="66"/>
      <c r="H49" s="67">
        <v>0</v>
      </c>
      <c r="I49" s="68">
        <f t="shared" si="85"/>
        <v>1</v>
      </c>
      <c r="J49" s="41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</row>
    <row r="50" spans="1:101" s="62" customFormat="1" ht="15" customHeight="1">
      <c r="A50" s="75" t="str">
        <f t="shared" si="86"/>
        <v>42</v>
      </c>
      <c r="B50" s="61"/>
      <c r="D50" s="63"/>
      <c r="E50" s="64" t="str">
        <f t="shared" si="84"/>
        <v xml:space="preserve"> 0 </v>
      </c>
      <c r="F50" s="65" t="str">
        <f>IF(ISBLANK(E50)," - ",IF(G50=0,E50,WORKDAY(E50,G50,Helligdage!B$2:B$15)-1))</f>
        <v xml:space="preserve"> 0 </v>
      </c>
      <c r="G50" s="66"/>
      <c r="H50" s="67">
        <v>0</v>
      </c>
      <c r="I50" s="68">
        <f t="shared" si="85"/>
        <v>1</v>
      </c>
      <c r="J50" s="41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</row>
    <row r="51" spans="1:101" s="62" customFormat="1" ht="15" customHeight="1">
      <c r="A51" s="75" t="str">
        <f t="shared" si="86"/>
        <v>43</v>
      </c>
      <c r="B51" s="61"/>
      <c r="D51" s="63"/>
      <c r="E51" s="64" t="str">
        <f t="shared" si="84"/>
        <v xml:space="preserve"> 0 </v>
      </c>
      <c r="F51" s="65" t="str">
        <f>IF(ISBLANK(E51)," - ",IF(G51=0,E51,WORKDAY(E51,G51,Helligdage!B$2:B$15)-1))</f>
        <v xml:space="preserve"> 0 </v>
      </c>
      <c r="G51" s="66"/>
      <c r="H51" s="67">
        <v>0</v>
      </c>
      <c r="I51" s="68">
        <f t="shared" si="85"/>
        <v>1</v>
      </c>
      <c r="J51" s="41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</row>
    <row r="52" spans="1:101" s="62" customFormat="1" ht="15" customHeight="1">
      <c r="A52" s="75" t="str">
        <f t="shared" si="86"/>
        <v>44</v>
      </c>
      <c r="B52" s="61"/>
      <c r="D52" s="63"/>
      <c r="E52" s="64" t="str">
        <f t="shared" si="84"/>
        <v xml:space="preserve"> 0 </v>
      </c>
      <c r="F52" s="65" t="str">
        <f>IF(ISBLANK(E52)," - ",IF(G52=0,E52,WORKDAY(E52,G52,Helligdage!B$2:B$15)-1))</f>
        <v xml:space="preserve"> 0 </v>
      </c>
      <c r="G52" s="66"/>
      <c r="H52" s="67">
        <v>0</v>
      </c>
      <c r="I52" s="68">
        <f t="shared" si="85"/>
        <v>1</v>
      </c>
      <c r="J52" s="41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</row>
    <row r="53" spans="1:101" s="62" customFormat="1" ht="15" customHeight="1">
      <c r="A53" s="75" t="str">
        <f t="shared" si="86"/>
        <v>45</v>
      </c>
      <c r="B53" s="61"/>
      <c r="D53" s="63"/>
      <c r="E53" s="64" t="str">
        <f t="shared" si="84"/>
        <v xml:space="preserve"> 0 </v>
      </c>
      <c r="F53" s="65" t="str">
        <f>IF(ISBLANK(E53)," - ",IF(G53=0,E53,WORKDAY(E53,G53,Helligdage!B$2:B$15)-1))</f>
        <v xml:space="preserve"> 0 </v>
      </c>
      <c r="G53" s="66"/>
      <c r="H53" s="67">
        <v>0</v>
      </c>
      <c r="I53" s="68">
        <f t="shared" si="85"/>
        <v>1</v>
      </c>
      <c r="J53" s="41"/>
      <c r="K53" s="69"/>
      <c r="L53" s="69"/>
      <c r="M53" s="70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</row>
    <row r="54" spans="1:101" s="62" customFormat="1" ht="15" customHeight="1">
      <c r="A54" s="75" t="str">
        <f t="shared" si="86"/>
        <v>46</v>
      </c>
      <c r="B54" s="61"/>
      <c r="D54" s="63"/>
      <c r="E54" s="64" t="str">
        <f t="shared" si="84"/>
        <v xml:space="preserve"> 0 </v>
      </c>
      <c r="F54" s="65" t="str">
        <f>IF(ISBLANK(E54)," - ",IF(G54=0,E54,WORKDAY(E54,G54,Helligdage!B$2:B$15)-1))</f>
        <v xml:space="preserve"> 0 </v>
      </c>
      <c r="G54" s="66"/>
      <c r="H54" s="67">
        <v>0</v>
      </c>
      <c r="I54" s="68">
        <f t="shared" si="85"/>
        <v>1</v>
      </c>
      <c r="J54" s="41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</row>
    <row r="55" spans="1:101" s="62" customFormat="1" ht="15" customHeight="1">
      <c r="A55" s="75" t="str">
        <f t="shared" si="86"/>
        <v>47</v>
      </c>
      <c r="B55" s="61"/>
      <c r="D55" s="63"/>
      <c r="E55" s="64" t="str">
        <f t="shared" si="84"/>
        <v xml:space="preserve"> 0 </v>
      </c>
      <c r="F55" s="65" t="str">
        <f>IF(ISBLANK(E55)," - ",IF(G55=0,E55,WORKDAY(E55,G55,Helligdage!B$2:B$15)-1))</f>
        <v xml:space="preserve"> 0 </v>
      </c>
      <c r="G55" s="66"/>
      <c r="H55" s="67">
        <v>0</v>
      </c>
      <c r="I55" s="68">
        <f t="shared" si="85"/>
        <v>1</v>
      </c>
      <c r="J55" s="41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</row>
    <row r="56" spans="1:101" s="62" customFormat="1" ht="15" customHeight="1">
      <c r="A56" s="75" t="str">
        <f t="shared" si="86"/>
        <v>48</v>
      </c>
      <c r="B56" s="61"/>
      <c r="D56" s="63"/>
      <c r="E56" s="64" t="str">
        <f t="shared" si="84"/>
        <v xml:space="preserve"> 0 </v>
      </c>
      <c r="F56" s="65" t="str">
        <f>IF(ISBLANK(E56)," - ",IF(G56=0,E56,WORKDAY(E56,G56,Helligdage!B$2:B$15)-1))</f>
        <v xml:space="preserve"> 0 </v>
      </c>
      <c r="G56" s="66"/>
      <c r="H56" s="67">
        <v>0</v>
      </c>
      <c r="I56" s="68">
        <f t="shared" si="85"/>
        <v>1</v>
      </c>
      <c r="J56" s="41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</row>
    <row r="57" spans="1:101" s="62" customFormat="1" ht="15" customHeight="1">
      <c r="A57" s="75" t="str">
        <f t="shared" si="86"/>
        <v>49</v>
      </c>
      <c r="B57" s="61"/>
      <c r="D57" s="63"/>
      <c r="E57" s="64" t="str">
        <f t="shared" si="84"/>
        <v xml:space="preserve"> 0 </v>
      </c>
      <c r="F57" s="65" t="str">
        <f>IF(ISBLANK(E57)," - ",IF(G57=0,E57,WORKDAY(E57,G57,Helligdage!B$2:B$15)-1))</f>
        <v xml:space="preserve"> 0 </v>
      </c>
      <c r="G57" s="66"/>
      <c r="H57" s="67">
        <v>0</v>
      </c>
      <c r="I57" s="68">
        <f t="shared" si="85"/>
        <v>1</v>
      </c>
      <c r="J57" s="41"/>
      <c r="K57" s="69"/>
      <c r="L57" s="69"/>
      <c r="M57" s="70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</row>
    <row r="58" spans="1:101" s="62" customFormat="1" ht="15" customHeight="1">
      <c r="A58" s="75" t="str">
        <f t="shared" si="86"/>
        <v>50</v>
      </c>
      <c r="B58" s="61"/>
      <c r="D58" s="63"/>
      <c r="E58" s="64" t="str">
        <f t="shared" si="84"/>
        <v xml:space="preserve"> 0 </v>
      </c>
      <c r="F58" s="65" t="str">
        <f>IF(ISBLANK(E58)," - ",IF(G58=0,E58,WORKDAY(E58,G58,Helligdage!B$2:B$15)-1))</f>
        <v xml:space="preserve"> 0 </v>
      </c>
      <c r="G58" s="66"/>
      <c r="H58" s="67">
        <v>0</v>
      </c>
      <c r="I58" s="68">
        <f t="shared" si="85"/>
        <v>1</v>
      </c>
      <c r="J58" s="41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</row>
    <row r="59" spans="1:101" s="21" customFormat="1" ht="15" customHeight="1">
      <c r="A59" s="71"/>
      <c r="D59" s="71"/>
      <c r="J59" s="74"/>
    </row>
    <row r="60" spans="1:101" s="21" customFormat="1" ht="15" customHeight="1">
      <c r="A60" s="71"/>
      <c r="D60" s="71"/>
      <c r="J60" s="74"/>
    </row>
    <row r="61" spans="1:101" s="21" customFormat="1" ht="15" customHeight="1">
      <c r="A61" s="71"/>
      <c r="D61" s="71"/>
      <c r="J61" s="74"/>
    </row>
    <row r="62" spans="1:101" s="21" customFormat="1" ht="15" customHeight="1">
      <c r="A62" s="71"/>
      <c r="D62" s="71"/>
      <c r="J62" s="74"/>
    </row>
    <row r="63" spans="1:101" s="21" customFormat="1" ht="15" customHeight="1">
      <c r="A63" s="71"/>
      <c r="D63" s="71"/>
      <c r="J63" s="74"/>
    </row>
    <row r="64" spans="1:101" s="21" customFormat="1" ht="15" customHeight="1">
      <c r="A64" s="71"/>
      <c r="D64" s="71"/>
      <c r="J64" s="74"/>
    </row>
    <row r="65" spans="1:10" s="21" customFormat="1" ht="15" customHeight="1">
      <c r="A65" s="71"/>
      <c r="D65" s="71"/>
      <c r="J65" s="74"/>
    </row>
    <row r="66" spans="1:10" s="21" customFormat="1" ht="15" customHeight="1">
      <c r="A66" s="71"/>
      <c r="D66" s="71"/>
      <c r="J66" s="74"/>
    </row>
    <row r="67" spans="1:10" s="21" customFormat="1" ht="15" customHeight="1">
      <c r="A67" s="71"/>
      <c r="D67" s="71"/>
      <c r="J67" s="74"/>
    </row>
    <row r="68" spans="1:10" s="21" customFormat="1" ht="15" customHeight="1">
      <c r="A68" s="71"/>
      <c r="D68" s="71"/>
      <c r="J68" s="74"/>
    </row>
    <row r="69" spans="1:10" s="21" customFormat="1" ht="15" customHeight="1">
      <c r="A69" s="71"/>
      <c r="D69" s="71"/>
      <c r="J69" s="74"/>
    </row>
    <row r="70" spans="1:10" s="21" customFormat="1" ht="15" customHeight="1">
      <c r="A70" s="71"/>
      <c r="D70" s="71"/>
      <c r="J70" s="74"/>
    </row>
    <row r="71" spans="1:10" s="21" customFormat="1" ht="15" customHeight="1">
      <c r="A71" s="71"/>
      <c r="D71" s="71"/>
      <c r="J71" s="74"/>
    </row>
    <row r="72" spans="1:10" s="21" customFormat="1" ht="15" customHeight="1">
      <c r="A72" s="71"/>
      <c r="D72" s="71"/>
      <c r="J72" s="74"/>
    </row>
    <row r="73" spans="1:10" s="21" customFormat="1" ht="15" customHeight="1">
      <c r="A73" s="71"/>
      <c r="D73" s="71"/>
      <c r="J73" s="74"/>
    </row>
    <row r="74" spans="1:10" s="21" customFormat="1" ht="15" customHeight="1">
      <c r="A74" s="71"/>
      <c r="D74" s="71"/>
      <c r="J74" s="74"/>
    </row>
    <row r="75" spans="1:10" s="21" customFormat="1" ht="15" customHeight="1">
      <c r="A75" s="71"/>
      <c r="D75" s="71"/>
      <c r="J75" s="74"/>
    </row>
    <row r="76" spans="1:10" s="21" customFormat="1" ht="15" customHeight="1">
      <c r="A76" s="71"/>
      <c r="D76" s="71"/>
      <c r="J76" s="74"/>
    </row>
    <row r="77" spans="1:10" s="21" customFormat="1" ht="15" customHeight="1">
      <c r="A77" s="71"/>
      <c r="D77" s="71"/>
      <c r="J77" s="74"/>
    </row>
    <row r="78" spans="1:10" s="21" customFormat="1" ht="15" customHeight="1">
      <c r="A78" s="71"/>
      <c r="D78" s="71"/>
      <c r="J78" s="74"/>
    </row>
    <row r="79" spans="1:10" s="21" customFormat="1" ht="15" customHeight="1">
      <c r="A79" s="71"/>
      <c r="D79" s="71"/>
      <c r="J79" s="74"/>
    </row>
    <row r="80" spans="1:10" s="21" customFormat="1" ht="15" customHeight="1">
      <c r="A80" s="71"/>
      <c r="D80" s="71"/>
      <c r="J80" s="74"/>
    </row>
    <row r="81" spans="1:101" s="21" customFormat="1" ht="15" customHeight="1">
      <c r="A81" s="71"/>
      <c r="D81" s="71"/>
      <c r="J81" s="74"/>
    </row>
    <row r="82" spans="1:101" s="21" customFormat="1" ht="15" customHeight="1">
      <c r="A82" s="71"/>
      <c r="D82" s="71"/>
      <c r="J82" s="74"/>
    </row>
    <row r="83" spans="1:101" s="21" customFormat="1" ht="15" customHeight="1">
      <c r="A83" s="71"/>
      <c r="D83" s="71"/>
      <c r="J83" s="74"/>
    </row>
    <row r="84" spans="1:101" s="21" customFormat="1" ht="15" customHeight="1">
      <c r="A84" s="71"/>
      <c r="D84" s="71"/>
      <c r="J84" s="74"/>
    </row>
    <row r="85" spans="1:101" s="21" customFormat="1" ht="15" customHeight="1">
      <c r="A85" s="71"/>
      <c r="B85" s="72"/>
      <c r="C85" s="72"/>
      <c r="D85" s="73"/>
      <c r="E85" s="72"/>
      <c r="F85" s="72"/>
      <c r="G85" s="72"/>
      <c r="H85" s="72"/>
      <c r="I85" s="72"/>
      <c r="J85" s="38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</row>
    <row r="86" spans="1:101" s="21" customFormat="1" ht="15" customHeight="1">
      <c r="A86" s="71"/>
      <c r="B86" s="72"/>
      <c r="C86" s="72"/>
      <c r="D86" s="73"/>
      <c r="E86" s="72"/>
      <c r="F86" s="72"/>
      <c r="G86" s="72"/>
      <c r="H86" s="72"/>
      <c r="I86" s="72"/>
      <c r="J86" s="38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</row>
    <row r="87" spans="1:101" s="21" customFormat="1" ht="15" customHeight="1">
      <c r="A87" s="71"/>
      <c r="B87" s="72"/>
      <c r="C87" s="72"/>
      <c r="D87" s="73"/>
      <c r="E87" s="72"/>
      <c r="F87" s="72"/>
      <c r="G87" s="72"/>
      <c r="H87" s="72"/>
      <c r="I87" s="72"/>
      <c r="J87" s="38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</row>
    <row r="88" spans="1:101" s="21" customFormat="1" ht="15" customHeight="1">
      <c r="A88" s="71"/>
      <c r="B88" s="72"/>
      <c r="C88" s="72"/>
      <c r="D88" s="73"/>
      <c r="E88" s="72"/>
      <c r="F88" s="72"/>
      <c r="G88" s="72"/>
      <c r="H88" s="72"/>
      <c r="I88" s="72"/>
      <c r="J88" s="38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</row>
    <row r="89" spans="1:101" s="21" customFormat="1" ht="15" customHeight="1">
      <c r="A89" s="71"/>
      <c r="B89" s="72"/>
      <c r="C89" s="72"/>
      <c r="D89" s="73"/>
      <c r="E89" s="72"/>
      <c r="F89" s="72"/>
      <c r="G89" s="72"/>
      <c r="H89" s="72"/>
      <c r="I89" s="72"/>
      <c r="J89" s="38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</row>
    <row r="90" spans="1:101" s="21" customFormat="1" ht="15" customHeight="1">
      <c r="A90" s="71"/>
      <c r="B90" s="72"/>
      <c r="C90" s="72"/>
      <c r="D90" s="73"/>
      <c r="E90" s="72"/>
      <c r="F90" s="72"/>
      <c r="G90" s="72"/>
      <c r="H90" s="72"/>
      <c r="I90" s="72"/>
      <c r="J90" s="38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</row>
    <row r="91" spans="1:101">
      <c r="CQ91" s="1"/>
      <c r="CR91" s="1"/>
      <c r="CS91" s="1"/>
      <c r="CT91" s="1"/>
      <c r="CU91" s="1"/>
      <c r="CV91" s="1"/>
      <c r="CW91" s="1"/>
    </row>
    <row r="92" spans="1:101">
      <c r="CQ92" s="1"/>
      <c r="CR92" s="1"/>
      <c r="CS92" s="1"/>
      <c r="CT92" s="1"/>
      <c r="CU92" s="1"/>
      <c r="CV92" s="1"/>
      <c r="CW92" s="1"/>
    </row>
    <row r="93" spans="1:101">
      <c r="CQ93" s="1"/>
      <c r="CR93" s="1"/>
      <c r="CS93" s="1"/>
      <c r="CT93" s="1"/>
      <c r="CU93" s="1"/>
      <c r="CV93" s="1"/>
      <c r="CW93" s="1"/>
    </row>
    <row r="94" spans="1:101">
      <c r="CQ94" s="1"/>
      <c r="CR94" s="1"/>
      <c r="CS94" s="1"/>
      <c r="CT94" s="1"/>
      <c r="CU94" s="1"/>
      <c r="CV94" s="1"/>
      <c r="CW94" s="1"/>
    </row>
  </sheetData>
  <sheetProtection formatCells="0" formatColumns="0" formatRows="0" insertRows="0" deleteRows="0"/>
  <mergeCells count="29">
    <mergeCell ref="CJ4:CP4"/>
    <mergeCell ref="CJ5:CP5"/>
    <mergeCell ref="CQ4:CW4"/>
    <mergeCell ref="CQ5:CW5"/>
    <mergeCell ref="BO4:BU4"/>
    <mergeCell ref="BO5:BU5"/>
    <mergeCell ref="BV4:CB4"/>
    <mergeCell ref="BV5:CB5"/>
    <mergeCell ref="CC4:CI4"/>
    <mergeCell ref="CC5:CI5"/>
    <mergeCell ref="K1:AE1"/>
    <mergeCell ref="C5:E5"/>
    <mergeCell ref="R4:X4"/>
    <mergeCell ref="K4:Q4"/>
    <mergeCell ref="C4:E4"/>
    <mergeCell ref="R5:X5"/>
    <mergeCell ref="K5:Q5"/>
    <mergeCell ref="Y4:AE4"/>
    <mergeCell ref="Y5:AE5"/>
    <mergeCell ref="AF4:AL4"/>
    <mergeCell ref="AF5:AL5"/>
    <mergeCell ref="BH4:BN4"/>
    <mergeCell ref="BH5:BN5"/>
    <mergeCell ref="AM5:AS5"/>
    <mergeCell ref="AT4:AZ4"/>
    <mergeCell ref="AT5:AZ5"/>
    <mergeCell ref="AM4:AS4"/>
    <mergeCell ref="BA4:BG4"/>
    <mergeCell ref="BA5:BG5"/>
  </mergeCells>
  <phoneticPr fontId="3" type="noConversion"/>
  <conditionalFormatting sqref="H8:H58">
    <cfRule type="dataBar" priority="48">
      <dataBar>
        <cfvo type="num" val="0"/>
        <cfvo type="num" val="1"/>
        <color theme="0" tint="-0.34998626667073579"/>
      </dataBar>
      <extLst xmlns:x14="http://schemas.microsoft.com/office/spreadsheetml/2009/9/main">
        <ext uri="{B025F937-C7B1-47D3-B67F-A62EFF666E3E}">
          <x14:id>{0A58A75E-4698-465A-8593-F06B91A3A900}</x14:id>
        </ext>
      </extLst>
    </cfRule>
  </conditionalFormatting>
  <conditionalFormatting sqref="K6:BN7">
    <cfRule type="expression" dxfId="22" priority="91">
      <formula>K$6=TODAY()</formula>
    </cfRule>
  </conditionalFormatting>
  <conditionalFormatting sqref="K6:CW58">
    <cfRule type="expression" dxfId="21" priority="54">
      <formula>K$6=TODAY()</formula>
    </cfRule>
  </conditionalFormatting>
  <conditionalFormatting sqref="BO6:BU7">
    <cfRule type="expression" dxfId="20" priority="46">
      <formula>BO$6=TODAY()</formula>
    </cfRule>
  </conditionalFormatting>
  <conditionalFormatting sqref="BO8:CW58">
    <cfRule type="expression" dxfId="19" priority="44">
      <formula>AND($E8&lt;=BO$6,ROUNDDOWN(($F8-$E8+1)*$H8,0)+$E8-1&gt;=BO$6)</formula>
    </cfRule>
  </conditionalFormatting>
  <conditionalFormatting sqref="BO6:BU58">
    <cfRule type="expression" dxfId="18" priority="43">
      <formula>BO$6=TODAY()</formula>
    </cfRule>
  </conditionalFormatting>
  <conditionalFormatting sqref="BV6:CB7">
    <cfRule type="expression" dxfId="17" priority="42">
      <formula>BV$6=TODAY()</formula>
    </cfRule>
  </conditionalFormatting>
  <conditionalFormatting sqref="BV6:CB58">
    <cfRule type="expression" dxfId="16" priority="39">
      <formula>BV$6=TODAY()</formula>
    </cfRule>
  </conditionalFormatting>
  <conditionalFormatting sqref="CC6:CI7">
    <cfRule type="expression" dxfId="15" priority="38">
      <formula>CC$6=TODAY()</formula>
    </cfRule>
  </conditionalFormatting>
  <conditionalFormatting sqref="CC6:CI58">
    <cfRule type="expression" dxfId="14" priority="35">
      <formula>CC$6=TODAY()</formula>
    </cfRule>
  </conditionalFormatting>
  <conditionalFormatting sqref="CJ6:CP7">
    <cfRule type="expression" dxfId="13" priority="34">
      <formula>CJ$6=TODAY()</formula>
    </cfRule>
  </conditionalFormatting>
  <conditionalFormatting sqref="CJ6:CP58">
    <cfRule type="expression" dxfId="12" priority="31">
      <formula>CJ$6=TODAY()</formula>
    </cfRule>
  </conditionalFormatting>
  <conditionalFormatting sqref="BO6:BU7">
    <cfRule type="expression" dxfId="11" priority="30">
      <formula>BO$6=TODAY()</formula>
    </cfRule>
  </conditionalFormatting>
  <conditionalFormatting sqref="BO6:BU58">
    <cfRule type="expression" dxfId="10" priority="27">
      <formula>BO$6=TODAY()</formula>
    </cfRule>
  </conditionalFormatting>
  <conditionalFormatting sqref="BV6:CB7">
    <cfRule type="expression" dxfId="9" priority="26">
      <formula>BV$6=TODAY()</formula>
    </cfRule>
  </conditionalFormatting>
  <conditionalFormatting sqref="BV6:CB58">
    <cfRule type="expression" dxfId="8" priority="23">
      <formula>BV$6=TODAY()</formula>
    </cfRule>
  </conditionalFormatting>
  <conditionalFormatting sqref="CC6:CI7">
    <cfRule type="expression" dxfId="7" priority="22">
      <formula>CC$6=TODAY()</formula>
    </cfRule>
  </conditionalFormatting>
  <conditionalFormatting sqref="CC6:CI58">
    <cfRule type="expression" dxfId="6" priority="19">
      <formula>CC$6=TODAY()</formula>
    </cfRule>
  </conditionalFormatting>
  <conditionalFormatting sqref="CJ6:CP7">
    <cfRule type="expression" dxfId="5" priority="18">
      <formula>CJ$6=TODAY()</formula>
    </cfRule>
  </conditionalFormatting>
  <conditionalFormatting sqref="CJ6:CP58">
    <cfRule type="expression" dxfId="4" priority="15">
      <formula>CJ$6=TODAY()</formula>
    </cfRule>
  </conditionalFormatting>
  <conditionalFormatting sqref="CQ6:CW7">
    <cfRule type="expression" dxfId="3" priority="14">
      <formula>CQ$6=TODAY()</formula>
    </cfRule>
  </conditionalFormatting>
  <conditionalFormatting sqref="CQ6:CW58">
    <cfRule type="expression" dxfId="2" priority="11">
      <formula>CQ$6=TODAY()</formula>
    </cfRule>
  </conditionalFormatting>
  <conditionalFormatting sqref="K8:CW58">
    <cfRule type="expression" dxfId="1" priority="94">
      <formula>AND($E8&lt;=K$6,ROUNDDOWN(($F8-$E8+1)*$H8,0)+$E8-1&gt;=K$6)</formula>
    </cfRule>
    <cfRule type="expression" dxfId="0" priority="95">
      <formula>AND(NOT(ISBLANK($E8)),$E8&lt;=K$6,$F8&gt;=K$6)</formula>
    </cfRule>
  </conditionalFormatting>
  <dataValidations count="1">
    <dataValidation allowBlank="1" showInputMessage="1" promptTitle="Display Week" prompt="Enter the week number to display first in the Gantt Chart. The weeks are numbered starting from the week containing the Project Start Date." sqref="H4"/>
  </dataValidations>
  <pageMargins left="0.25" right="0.25" top="0.5" bottom="0.5" header="0.5" footer="0.25"/>
  <pageSetup scale="44" fitToHeight="0" orientation="landscape" r:id="rId1"/>
  <headerFooter alignWithMargins="0"/>
  <drawing r:id="rId2"/>
  <legacyDrawing r:id="rId3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dataBar" id="{0A58A75E-4698-465A-8593-F06B91A3A9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H8:H52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E2" sqref="E2"/>
    </sheetView>
  </sheetViews>
  <sheetFormatPr defaultRowHeight="12.5"/>
  <cols>
    <col min="1" max="1" width="18.26953125" customWidth="1"/>
    <col min="2" max="2" width="18" customWidth="1"/>
    <col min="3" max="3" width="2" customWidth="1"/>
    <col min="9" max="9" width="14.1796875" customWidth="1"/>
    <col min="11" max="11" width="13.453125" bestFit="1" customWidth="1"/>
    <col min="12" max="12" width="15" customWidth="1"/>
    <col min="257" max="257" width="18.26953125" customWidth="1"/>
    <col min="258" max="258" width="18" customWidth="1"/>
    <col min="259" max="259" width="2" customWidth="1"/>
    <col min="265" max="265" width="14.1796875" customWidth="1"/>
    <col min="267" max="267" width="13.453125" bestFit="1" customWidth="1"/>
    <col min="268" max="268" width="15" customWidth="1"/>
    <col min="513" max="513" width="18.26953125" customWidth="1"/>
    <col min="514" max="514" width="18" customWidth="1"/>
    <col min="515" max="515" width="2" customWidth="1"/>
    <col min="521" max="521" width="14.1796875" customWidth="1"/>
    <col min="523" max="523" width="13.453125" bestFit="1" customWidth="1"/>
    <col min="524" max="524" width="15" customWidth="1"/>
    <col min="769" max="769" width="18.26953125" customWidth="1"/>
    <col min="770" max="770" width="18" customWidth="1"/>
    <col min="771" max="771" width="2" customWidth="1"/>
    <col min="777" max="777" width="14.1796875" customWidth="1"/>
    <col min="779" max="779" width="13.453125" bestFit="1" customWidth="1"/>
    <col min="780" max="780" width="15" customWidth="1"/>
    <col min="1025" max="1025" width="18.26953125" customWidth="1"/>
    <col min="1026" max="1026" width="18" customWidth="1"/>
    <col min="1027" max="1027" width="2" customWidth="1"/>
    <col min="1033" max="1033" width="14.1796875" customWidth="1"/>
    <col min="1035" max="1035" width="13.453125" bestFit="1" customWidth="1"/>
    <col min="1036" max="1036" width="15" customWidth="1"/>
    <col min="1281" max="1281" width="18.26953125" customWidth="1"/>
    <col min="1282" max="1282" width="18" customWidth="1"/>
    <col min="1283" max="1283" width="2" customWidth="1"/>
    <col min="1289" max="1289" width="14.1796875" customWidth="1"/>
    <col min="1291" max="1291" width="13.453125" bestFit="1" customWidth="1"/>
    <col min="1292" max="1292" width="15" customWidth="1"/>
    <col min="1537" max="1537" width="18.26953125" customWidth="1"/>
    <col min="1538" max="1538" width="18" customWidth="1"/>
    <col min="1539" max="1539" width="2" customWidth="1"/>
    <col min="1545" max="1545" width="14.1796875" customWidth="1"/>
    <col min="1547" max="1547" width="13.453125" bestFit="1" customWidth="1"/>
    <col min="1548" max="1548" width="15" customWidth="1"/>
    <col min="1793" max="1793" width="18.26953125" customWidth="1"/>
    <col min="1794" max="1794" width="18" customWidth="1"/>
    <col min="1795" max="1795" width="2" customWidth="1"/>
    <col min="1801" max="1801" width="14.1796875" customWidth="1"/>
    <col min="1803" max="1803" width="13.453125" bestFit="1" customWidth="1"/>
    <col min="1804" max="1804" width="15" customWidth="1"/>
    <col min="2049" max="2049" width="18.26953125" customWidth="1"/>
    <col min="2050" max="2050" width="18" customWidth="1"/>
    <col min="2051" max="2051" width="2" customWidth="1"/>
    <col min="2057" max="2057" width="14.1796875" customWidth="1"/>
    <col min="2059" max="2059" width="13.453125" bestFit="1" customWidth="1"/>
    <col min="2060" max="2060" width="15" customWidth="1"/>
    <col min="2305" max="2305" width="18.26953125" customWidth="1"/>
    <col min="2306" max="2306" width="18" customWidth="1"/>
    <col min="2307" max="2307" width="2" customWidth="1"/>
    <col min="2313" max="2313" width="14.1796875" customWidth="1"/>
    <col min="2315" max="2315" width="13.453125" bestFit="1" customWidth="1"/>
    <col min="2316" max="2316" width="15" customWidth="1"/>
    <col min="2561" max="2561" width="18.26953125" customWidth="1"/>
    <col min="2562" max="2562" width="18" customWidth="1"/>
    <col min="2563" max="2563" width="2" customWidth="1"/>
    <col min="2569" max="2569" width="14.1796875" customWidth="1"/>
    <col min="2571" max="2571" width="13.453125" bestFit="1" customWidth="1"/>
    <col min="2572" max="2572" width="15" customWidth="1"/>
    <col min="2817" max="2817" width="18.26953125" customWidth="1"/>
    <col min="2818" max="2818" width="18" customWidth="1"/>
    <col min="2819" max="2819" width="2" customWidth="1"/>
    <col min="2825" max="2825" width="14.1796875" customWidth="1"/>
    <col min="2827" max="2827" width="13.453125" bestFit="1" customWidth="1"/>
    <col min="2828" max="2828" width="15" customWidth="1"/>
    <col min="3073" max="3073" width="18.26953125" customWidth="1"/>
    <col min="3074" max="3074" width="18" customWidth="1"/>
    <col min="3075" max="3075" width="2" customWidth="1"/>
    <col min="3081" max="3081" width="14.1796875" customWidth="1"/>
    <col min="3083" max="3083" width="13.453125" bestFit="1" customWidth="1"/>
    <col min="3084" max="3084" width="15" customWidth="1"/>
    <col min="3329" max="3329" width="18.26953125" customWidth="1"/>
    <col min="3330" max="3330" width="18" customWidth="1"/>
    <col min="3331" max="3331" width="2" customWidth="1"/>
    <col min="3337" max="3337" width="14.1796875" customWidth="1"/>
    <col min="3339" max="3339" width="13.453125" bestFit="1" customWidth="1"/>
    <col min="3340" max="3340" width="15" customWidth="1"/>
    <col min="3585" max="3585" width="18.26953125" customWidth="1"/>
    <col min="3586" max="3586" width="18" customWidth="1"/>
    <col min="3587" max="3587" width="2" customWidth="1"/>
    <col min="3593" max="3593" width="14.1796875" customWidth="1"/>
    <col min="3595" max="3595" width="13.453125" bestFit="1" customWidth="1"/>
    <col min="3596" max="3596" width="15" customWidth="1"/>
    <col min="3841" max="3841" width="18.26953125" customWidth="1"/>
    <col min="3842" max="3842" width="18" customWidth="1"/>
    <col min="3843" max="3843" width="2" customWidth="1"/>
    <col min="3849" max="3849" width="14.1796875" customWidth="1"/>
    <col min="3851" max="3851" width="13.453125" bestFit="1" customWidth="1"/>
    <col min="3852" max="3852" width="15" customWidth="1"/>
    <col min="4097" max="4097" width="18.26953125" customWidth="1"/>
    <col min="4098" max="4098" width="18" customWidth="1"/>
    <col min="4099" max="4099" width="2" customWidth="1"/>
    <col min="4105" max="4105" width="14.1796875" customWidth="1"/>
    <col min="4107" max="4107" width="13.453125" bestFit="1" customWidth="1"/>
    <col min="4108" max="4108" width="15" customWidth="1"/>
    <col min="4353" max="4353" width="18.26953125" customWidth="1"/>
    <col min="4354" max="4354" width="18" customWidth="1"/>
    <col min="4355" max="4355" width="2" customWidth="1"/>
    <col min="4361" max="4361" width="14.1796875" customWidth="1"/>
    <col min="4363" max="4363" width="13.453125" bestFit="1" customWidth="1"/>
    <col min="4364" max="4364" width="15" customWidth="1"/>
    <col min="4609" max="4609" width="18.26953125" customWidth="1"/>
    <col min="4610" max="4610" width="18" customWidth="1"/>
    <col min="4611" max="4611" width="2" customWidth="1"/>
    <col min="4617" max="4617" width="14.1796875" customWidth="1"/>
    <col min="4619" max="4619" width="13.453125" bestFit="1" customWidth="1"/>
    <col min="4620" max="4620" width="15" customWidth="1"/>
    <col min="4865" max="4865" width="18.26953125" customWidth="1"/>
    <col min="4866" max="4866" width="18" customWidth="1"/>
    <col min="4867" max="4867" width="2" customWidth="1"/>
    <col min="4873" max="4873" width="14.1796875" customWidth="1"/>
    <col min="4875" max="4875" width="13.453125" bestFit="1" customWidth="1"/>
    <col min="4876" max="4876" width="15" customWidth="1"/>
    <col min="5121" max="5121" width="18.26953125" customWidth="1"/>
    <col min="5122" max="5122" width="18" customWidth="1"/>
    <col min="5123" max="5123" width="2" customWidth="1"/>
    <col min="5129" max="5129" width="14.1796875" customWidth="1"/>
    <col min="5131" max="5131" width="13.453125" bestFit="1" customWidth="1"/>
    <col min="5132" max="5132" width="15" customWidth="1"/>
    <col min="5377" max="5377" width="18.26953125" customWidth="1"/>
    <col min="5378" max="5378" width="18" customWidth="1"/>
    <col min="5379" max="5379" width="2" customWidth="1"/>
    <col min="5385" max="5385" width="14.1796875" customWidth="1"/>
    <col min="5387" max="5387" width="13.453125" bestFit="1" customWidth="1"/>
    <col min="5388" max="5388" width="15" customWidth="1"/>
    <col min="5633" max="5633" width="18.26953125" customWidth="1"/>
    <col min="5634" max="5634" width="18" customWidth="1"/>
    <col min="5635" max="5635" width="2" customWidth="1"/>
    <col min="5641" max="5641" width="14.1796875" customWidth="1"/>
    <col min="5643" max="5643" width="13.453125" bestFit="1" customWidth="1"/>
    <col min="5644" max="5644" width="15" customWidth="1"/>
    <col min="5889" max="5889" width="18.26953125" customWidth="1"/>
    <col min="5890" max="5890" width="18" customWidth="1"/>
    <col min="5891" max="5891" width="2" customWidth="1"/>
    <col min="5897" max="5897" width="14.1796875" customWidth="1"/>
    <col min="5899" max="5899" width="13.453125" bestFit="1" customWidth="1"/>
    <col min="5900" max="5900" width="15" customWidth="1"/>
    <col min="6145" max="6145" width="18.26953125" customWidth="1"/>
    <col min="6146" max="6146" width="18" customWidth="1"/>
    <col min="6147" max="6147" width="2" customWidth="1"/>
    <col min="6153" max="6153" width="14.1796875" customWidth="1"/>
    <col min="6155" max="6155" width="13.453125" bestFit="1" customWidth="1"/>
    <col min="6156" max="6156" width="15" customWidth="1"/>
    <col min="6401" max="6401" width="18.26953125" customWidth="1"/>
    <col min="6402" max="6402" width="18" customWidth="1"/>
    <col min="6403" max="6403" width="2" customWidth="1"/>
    <col min="6409" max="6409" width="14.1796875" customWidth="1"/>
    <col min="6411" max="6411" width="13.453125" bestFit="1" customWidth="1"/>
    <col min="6412" max="6412" width="15" customWidth="1"/>
    <col min="6657" max="6657" width="18.26953125" customWidth="1"/>
    <col min="6658" max="6658" width="18" customWidth="1"/>
    <col min="6659" max="6659" width="2" customWidth="1"/>
    <col min="6665" max="6665" width="14.1796875" customWidth="1"/>
    <col min="6667" max="6667" width="13.453125" bestFit="1" customWidth="1"/>
    <col min="6668" max="6668" width="15" customWidth="1"/>
    <col min="6913" max="6913" width="18.26953125" customWidth="1"/>
    <col min="6914" max="6914" width="18" customWidth="1"/>
    <col min="6915" max="6915" width="2" customWidth="1"/>
    <col min="6921" max="6921" width="14.1796875" customWidth="1"/>
    <col min="6923" max="6923" width="13.453125" bestFit="1" customWidth="1"/>
    <col min="6924" max="6924" width="15" customWidth="1"/>
    <col min="7169" max="7169" width="18.26953125" customWidth="1"/>
    <col min="7170" max="7170" width="18" customWidth="1"/>
    <col min="7171" max="7171" width="2" customWidth="1"/>
    <col min="7177" max="7177" width="14.1796875" customWidth="1"/>
    <col min="7179" max="7179" width="13.453125" bestFit="1" customWidth="1"/>
    <col min="7180" max="7180" width="15" customWidth="1"/>
    <col min="7425" max="7425" width="18.26953125" customWidth="1"/>
    <col min="7426" max="7426" width="18" customWidth="1"/>
    <col min="7427" max="7427" width="2" customWidth="1"/>
    <col min="7433" max="7433" width="14.1796875" customWidth="1"/>
    <col min="7435" max="7435" width="13.453125" bestFit="1" customWidth="1"/>
    <col min="7436" max="7436" width="15" customWidth="1"/>
    <col min="7681" max="7681" width="18.26953125" customWidth="1"/>
    <col min="7682" max="7682" width="18" customWidth="1"/>
    <col min="7683" max="7683" width="2" customWidth="1"/>
    <col min="7689" max="7689" width="14.1796875" customWidth="1"/>
    <col min="7691" max="7691" width="13.453125" bestFit="1" customWidth="1"/>
    <col min="7692" max="7692" width="15" customWidth="1"/>
    <col min="7937" max="7937" width="18.26953125" customWidth="1"/>
    <col min="7938" max="7938" width="18" customWidth="1"/>
    <col min="7939" max="7939" width="2" customWidth="1"/>
    <col min="7945" max="7945" width="14.1796875" customWidth="1"/>
    <col min="7947" max="7947" width="13.453125" bestFit="1" customWidth="1"/>
    <col min="7948" max="7948" width="15" customWidth="1"/>
    <col min="8193" max="8193" width="18.26953125" customWidth="1"/>
    <col min="8194" max="8194" width="18" customWidth="1"/>
    <col min="8195" max="8195" width="2" customWidth="1"/>
    <col min="8201" max="8201" width="14.1796875" customWidth="1"/>
    <col min="8203" max="8203" width="13.453125" bestFit="1" customWidth="1"/>
    <col min="8204" max="8204" width="15" customWidth="1"/>
    <col min="8449" max="8449" width="18.26953125" customWidth="1"/>
    <col min="8450" max="8450" width="18" customWidth="1"/>
    <col min="8451" max="8451" width="2" customWidth="1"/>
    <col min="8457" max="8457" width="14.1796875" customWidth="1"/>
    <col min="8459" max="8459" width="13.453125" bestFit="1" customWidth="1"/>
    <col min="8460" max="8460" width="15" customWidth="1"/>
    <col min="8705" max="8705" width="18.26953125" customWidth="1"/>
    <col min="8706" max="8706" width="18" customWidth="1"/>
    <col min="8707" max="8707" width="2" customWidth="1"/>
    <col min="8713" max="8713" width="14.1796875" customWidth="1"/>
    <col min="8715" max="8715" width="13.453125" bestFit="1" customWidth="1"/>
    <col min="8716" max="8716" width="15" customWidth="1"/>
    <col min="8961" max="8961" width="18.26953125" customWidth="1"/>
    <col min="8962" max="8962" width="18" customWidth="1"/>
    <col min="8963" max="8963" width="2" customWidth="1"/>
    <col min="8969" max="8969" width="14.1796875" customWidth="1"/>
    <col min="8971" max="8971" width="13.453125" bestFit="1" customWidth="1"/>
    <col min="8972" max="8972" width="15" customWidth="1"/>
    <col min="9217" max="9217" width="18.26953125" customWidth="1"/>
    <col min="9218" max="9218" width="18" customWidth="1"/>
    <col min="9219" max="9219" width="2" customWidth="1"/>
    <col min="9225" max="9225" width="14.1796875" customWidth="1"/>
    <col min="9227" max="9227" width="13.453125" bestFit="1" customWidth="1"/>
    <col min="9228" max="9228" width="15" customWidth="1"/>
    <col min="9473" max="9473" width="18.26953125" customWidth="1"/>
    <col min="9474" max="9474" width="18" customWidth="1"/>
    <col min="9475" max="9475" width="2" customWidth="1"/>
    <col min="9481" max="9481" width="14.1796875" customWidth="1"/>
    <col min="9483" max="9483" width="13.453125" bestFit="1" customWidth="1"/>
    <col min="9484" max="9484" width="15" customWidth="1"/>
    <col min="9729" max="9729" width="18.26953125" customWidth="1"/>
    <col min="9730" max="9730" width="18" customWidth="1"/>
    <col min="9731" max="9731" width="2" customWidth="1"/>
    <col min="9737" max="9737" width="14.1796875" customWidth="1"/>
    <col min="9739" max="9739" width="13.453125" bestFit="1" customWidth="1"/>
    <col min="9740" max="9740" width="15" customWidth="1"/>
    <col min="9985" max="9985" width="18.26953125" customWidth="1"/>
    <col min="9986" max="9986" width="18" customWidth="1"/>
    <col min="9987" max="9987" width="2" customWidth="1"/>
    <col min="9993" max="9993" width="14.1796875" customWidth="1"/>
    <col min="9995" max="9995" width="13.453125" bestFit="1" customWidth="1"/>
    <col min="9996" max="9996" width="15" customWidth="1"/>
    <col min="10241" max="10241" width="18.26953125" customWidth="1"/>
    <col min="10242" max="10242" width="18" customWidth="1"/>
    <col min="10243" max="10243" width="2" customWidth="1"/>
    <col min="10249" max="10249" width="14.1796875" customWidth="1"/>
    <col min="10251" max="10251" width="13.453125" bestFit="1" customWidth="1"/>
    <col min="10252" max="10252" width="15" customWidth="1"/>
    <col min="10497" max="10497" width="18.26953125" customWidth="1"/>
    <col min="10498" max="10498" width="18" customWidth="1"/>
    <col min="10499" max="10499" width="2" customWidth="1"/>
    <col min="10505" max="10505" width="14.1796875" customWidth="1"/>
    <col min="10507" max="10507" width="13.453125" bestFit="1" customWidth="1"/>
    <col min="10508" max="10508" width="15" customWidth="1"/>
    <col min="10753" max="10753" width="18.26953125" customWidth="1"/>
    <col min="10754" max="10754" width="18" customWidth="1"/>
    <col min="10755" max="10755" width="2" customWidth="1"/>
    <col min="10761" max="10761" width="14.1796875" customWidth="1"/>
    <col min="10763" max="10763" width="13.453125" bestFit="1" customWidth="1"/>
    <col min="10764" max="10764" width="15" customWidth="1"/>
    <col min="11009" max="11009" width="18.26953125" customWidth="1"/>
    <col min="11010" max="11010" width="18" customWidth="1"/>
    <col min="11011" max="11011" width="2" customWidth="1"/>
    <col min="11017" max="11017" width="14.1796875" customWidth="1"/>
    <col min="11019" max="11019" width="13.453125" bestFit="1" customWidth="1"/>
    <col min="11020" max="11020" width="15" customWidth="1"/>
    <col min="11265" max="11265" width="18.26953125" customWidth="1"/>
    <col min="11266" max="11266" width="18" customWidth="1"/>
    <col min="11267" max="11267" width="2" customWidth="1"/>
    <col min="11273" max="11273" width="14.1796875" customWidth="1"/>
    <col min="11275" max="11275" width="13.453125" bestFit="1" customWidth="1"/>
    <col min="11276" max="11276" width="15" customWidth="1"/>
    <col min="11521" max="11521" width="18.26953125" customWidth="1"/>
    <col min="11522" max="11522" width="18" customWidth="1"/>
    <col min="11523" max="11523" width="2" customWidth="1"/>
    <col min="11529" max="11529" width="14.1796875" customWidth="1"/>
    <col min="11531" max="11531" width="13.453125" bestFit="1" customWidth="1"/>
    <col min="11532" max="11532" width="15" customWidth="1"/>
    <col min="11777" max="11777" width="18.26953125" customWidth="1"/>
    <col min="11778" max="11778" width="18" customWidth="1"/>
    <col min="11779" max="11779" width="2" customWidth="1"/>
    <col min="11785" max="11785" width="14.1796875" customWidth="1"/>
    <col min="11787" max="11787" width="13.453125" bestFit="1" customWidth="1"/>
    <col min="11788" max="11788" width="15" customWidth="1"/>
    <col min="12033" max="12033" width="18.26953125" customWidth="1"/>
    <col min="12034" max="12034" width="18" customWidth="1"/>
    <col min="12035" max="12035" width="2" customWidth="1"/>
    <col min="12041" max="12041" width="14.1796875" customWidth="1"/>
    <col min="12043" max="12043" width="13.453125" bestFit="1" customWidth="1"/>
    <col min="12044" max="12044" width="15" customWidth="1"/>
    <col min="12289" max="12289" width="18.26953125" customWidth="1"/>
    <col min="12290" max="12290" width="18" customWidth="1"/>
    <col min="12291" max="12291" width="2" customWidth="1"/>
    <col min="12297" max="12297" width="14.1796875" customWidth="1"/>
    <col min="12299" max="12299" width="13.453125" bestFit="1" customWidth="1"/>
    <col min="12300" max="12300" width="15" customWidth="1"/>
    <col min="12545" max="12545" width="18.26953125" customWidth="1"/>
    <col min="12546" max="12546" width="18" customWidth="1"/>
    <col min="12547" max="12547" width="2" customWidth="1"/>
    <col min="12553" max="12553" width="14.1796875" customWidth="1"/>
    <col min="12555" max="12555" width="13.453125" bestFit="1" customWidth="1"/>
    <col min="12556" max="12556" width="15" customWidth="1"/>
    <col min="12801" max="12801" width="18.26953125" customWidth="1"/>
    <col min="12802" max="12802" width="18" customWidth="1"/>
    <col min="12803" max="12803" width="2" customWidth="1"/>
    <col min="12809" max="12809" width="14.1796875" customWidth="1"/>
    <col min="12811" max="12811" width="13.453125" bestFit="1" customWidth="1"/>
    <col min="12812" max="12812" width="15" customWidth="1"/>
    <col min="13057" max="13057" width="18.26953125" customWidth="1"/>
    <col min="13058" max="13058" width="18" customWidth="1"/>
    <col min="13059" max="13059" width="2" customWidth="1"/>
    <col min="13065" max="13065" width="14.1796875" customWidth="1"/>
    <col min="13067" max="13067" width="13.453125" bestFit="1" customWidth="1"/>
    <col min="13068" max="13068" width="15" customWidth="1"/>
    <col min="13313" max="13313" width="18.26953125" customWidth="1"/>
    <col min="13314" max="13314" width="18" customWidth="1"/>
    <col min="13315" max="13315" width="2" customWidth="1"/>
    <col min="13321" max="13321" width="14.1796875" customWidth="1"/>
    <col min="13323" max="13323" width="13.453125" bestFit="1" customWidth="1"/>
    <col min="13324" max="13324" width="15" customWidth="1"/>
    <col min="13569" max="13569" width="18.26953125" customWidth="1"/>
    <col min="13570" max="13570" width="18" customWidth="1"/>
    <col min="13571" max="13571" width="2" customWidth="1"/>
    <col min="13577" max="13577" width="14.1796875" customWidth="1"/>
    <col min="13579" max="13579" width="13.453125" bestFit="1" customWidth="1"/>
    <col min="13580" max="13580" width="15" customWidth="1"/>
    <col min="13825" max="13825" width="18.26953125" customWidth="1"/>
    <col min="13826" max="13826" width="18" customWidth="1"/>
    <col min="13827" max="13827" width="2" customWidth="1"/>
    <col min="13833" max="13833" width="14.1796875" customWidth="1"/>
    <col min="13835" max="13835" width="13.453125" bestFit="1" customWidth="1"/>
    <col min="13836" max="13836" width="15" customWidth="1"/>
    <col min="14081" max="14081" width="18.26953125" customWidth="1"/>
    <col min="14082" max="14082" width="18" customWidth="1"/>
    <col min="14083" max="14083" width="2" customWidth="1"/>
    <col min="14089" max="14089" width="14.1796875" customWidth="1"/>
    <col min="14091" max="14091" width="13.453125" bestFit="1" customWidth="1"/>
    <col min="14092" max="14092" width="15" customWidth="1"/>
    <col min="14337" max="14337" width="18.26953125" customWidth="1"/>
    <col min="14338" max="14338" width="18" customWidth="1"/>
    <col min="14339" max="14339" width="2" customWidth="1"/>
    <col min="14345" max="14345" width="14.1796875" customWidth="1"/>
    <col min="14347" max="14347" width="13.453125" bestFit="1" customWidth="1"/>
    <col min="14348" max="14348" width="15" customWidth="1"/>
    <col min="14593" max="14593" width="18.26953125" customWidth="1"/>
    <col min="14594" max="14594" width="18" customWidth="1"/>
    <col min="14595" max="14595" width="2" customWidth="1"/>
    <col min="14601" max="14601" width="14.1796875" customWidth="1"/>
    <col min="14603" max="14603" width="13.453125" bestFit="1" customWidth="1"/>
    <col min="14604" max="14604" width="15" customWidth="1"/>
    <col min="14849" max="14849" width="18.26953125" customWidth="1"/>
    <col min="14850" max="14850" width="18" customWidth="1"/>
    <col min="14851" max="14851" width="2" customWidth="1"/>
    <col min="14857" max="14857" width="14.1796875" customWidth="1"/>
    <col min="14859" max="14859" width="13.453125" bestFit="1" customWidth="1"/>
    <col min="14860" max="14860" width="15" customWidth="1"/>
    <col min="15105" max="15105" width="18.26953125" customWidth="1"/>
    <col min="15106" max="15106" width="18" customWidth="1"/>
    <col min="15107" max="15107" width="2" customWidth="1"/>
    <col min="15113" max="15113" width="14.1796875" customWidth="1"/>
    <col min="15115" max="15115" width="13.453125" bestFit="1" customWidth="1"/>
    <col min="15116" max="15116" width="15" customWidth="1"/>
    <col min="15361" max="15361" width="18.26953125" customWidth="1"/>
    <col min="15362" max="15362" width="18" customWidth="1"/>
    <col min="15363" max="15363" width="2" customWidth="1"/>
    <col min="15369" max="15369" width="14.1796875" customWidth="1"/>
    <col min="15371" max="15371" width="13.453125" bestFit="1" customWidth="1"/>
    <col min="15372" max="15372" width="15" customWidth="1"/>
    <col min="15617" max="15617" width="18.26953125" customWidth="1"/>
    <col min="15618" max="15618" width="18" customWidth="1"/>
    <col min="15619" max="15619" width="2" customWidth="1"/>
    <col min="15625" max="15625" width="14.1796875" customWidth="1"/>
    <col min="15627" max="15627" width="13.453125" bestFit="1" customWidth="1"/>
    <col min="15628" max="15628" width="15" customWidth="1"/>
    <col min="15873" max="15873" width="18.26953125" customWidth="1"/>
    <col min="15874" max="15874" width="18" customWidth="1"/>
    <col min="15875" max="15875" width="2" customWidth="1"/>
    <col min="15881" max="15881" width="14.1796875" customWidth="1"/>
    <col min="15883" max="15883" width="13.453125" bestFit="1" customWidth="1"/>
    <col min="15884" max="15884" width="15" customWidth="1"/>
    <col min="16129" max="16129" width="18.26953125" customWidth="1"/>
    <col min="16130" max="16130" width="18" customWidth="1"/>
    <col min="16131" max="16131" width="2" customWidth="1"/>
    <col min="16137" max="16137" width="14.1796875" customWidth="1"/>
    <col min="16139" max="16139" width="13.453125" bestFit="1" customWidth="1"/>
    <col min="16140" max="16140" width="15" customWidth="1"/>
  </cols>
  <sheetData>
    <row r="1" spans="1:10" ht="20.5" thickBot="1">
      <c r="A1" s="42" t="s">
        <v>11</v>
      </c>
      <c r="B1" s="48">
        <v>2019</v>
      </c>
      <c r="D1" s="43" t="s">
        <v>58</v>
      </c>
      <c r="E1" s="43"/>
      <c r="F1" s="43"/>
      <c r="H1" t="s">
        <v>12</v>
      </c>
      <c r="I1" t="s">
        <v>11</v>
      </c>
      <c r="J1" s="44">
        <f>B1</f>
        <v>2019</v>
      </c>
    </row>
    <row r="2" spans="1:10" ht="18" customHeight="1">
      <c r="A2" s="45" t="s">
        <v>13</v>
      </c>
      <c r="B2" s="46">
        <f>DATE(B1,1,1)</f>
        <v>43466</v>
      </c>
      <c r="D2" t="s">
        <v>14</v>
      </c>
      <c r="H2" t="s">
        <v>15</v>
      </c>
      <c r="I2" t="s">
        <v>16</v>
      </c>
      <c r="J2">
        <f>MOD(År,19)</f>
        <v>5</v>
      </c>
    </row>
    <row r="3" spans="1:10" ht="18" customHeight="1">
      <c r="A3" s="45" t="s">
        <v>17</v>
      </c>
      <c r="B3" s="46">
        <f>L22</f>
        <v>43573</v>
      </c>
      <c r="D3" t="s">
        <v>18</v>
      </c>
      <c r="H3" t="s">
        <v>19</v>
      </c>
      <c r="I3" t="s">
        <v>20</v>
      </c>
      <c r="J3">
        <f>INT(År/100)</f>
        <v>20</v>
      </c>
    </row>
    <row r="4" spans="1:10" ht="18" customHeight="1">
      <c r="A4" s="45" t="s">
        <v>21</v>
      </c>
      <c r="B4" s="46">
        <f>L23</f>
        <v>43574</v>
      </c>
      <c r="D4" t="s">
        <v>18</v>
      </c>
      <c r="H4" t="s">
        <v>22</v>
      </c>
      <c r="I4" t="s">
        <v>16</v>
      </c>
      <c r="J4">
        <f>MOD(År,100)</f>
        <v>19</v>
      </c>
    </row>
    <row r="5" spans="1:10" ht="18" customHeight="1">
      <c r="A5" s="45" t="s">
        <v>23</v>
      </c>
      <c r="B5" s="46">
        <f>L24</f>
        <v>43576</v>
      </c>
      <c r="D5" t="s">
        <v>18</v>
      </c>
      <c r="H5" t="s">
        <v>24</v>
      </c>
      <c r="I5" t="s">
        <v>20</v>
      </c>
      <c r="J5">
        <f>INT(J3/4)</f>
        <v>5</v>
      </c>
    </row>
    <row r="6" spans="1:10" ht="18" customHeight="1">
      <c r="A6" s="45" t="s">
        <v>25</v>
      </c>
      <c r="B6" s="46">
        <f>L25</f>
        <v>43577</v>
      </c>
      <c r="D6" t="s">
        <v>18</v>
      </c>
      <c r="H6" t="s">
        <v>26</v>
      </c>
      <c r="I6" t="s">
        <v>16</v>
      </c>
      <c r="J6">
        <f>MOD(J3,4)</f>
        <v>0</v>
      </c>
    </row>
    <row r="7" spans="1:10" ht="18" customHeight="1">
      <c r="A7" s="45" t="s">
        <v>27</v>
      </c>
      <c r="B7" s="46">
        <f>L29</f>
        <v>43602</v>
      </c>
      <c r="D7" t="s">
        <v>18</v>
      </c>
      <c r="H7" t="s">
        <v>28</v>
      </c>
      <c r="I7" t="s">
        <v>20</v>
      </c>
      <c r="J7">
        <f>INT((J3+8)/25)</f>
        <v>1</v>
      </c>
    </row>
    <row r="8" spans="1:10" ht="18" customHeight="1">
      <c r="A8" s="45" t="s">
        <v>29</v>
      </c>
      <c r="B8" s="46">
        <f>L32</f>
        <v>43615</v>
      </c>
      <c r="D8" t="s">
        <v>18</v>
      </c>
      <c r="H8" t="s">
        <v>30</v>
      </c>
      <c r="I8" t="s">
        <v>20</v>
      </c>
      <c r="J8">
        <f>INT((J3-J7+1)/3)</f>
        <v>6</v>
      </c>
    </row>
    <row r="9" spans="1:10" ht="18" customHeight="1">
      <c r="A9" s="45" t="s">
        <v>31</v>
      </c>
      <c r="B9" s="46">
        <f>L34</f>
        <v>43625</v>
      </c>
      <c r="D9" t="s">
        <v>18</v>
      </c>
      <c r="H9" t="s">
        <v>32</v>
      </c>
      <c r="I9" t="s">
        <v>20</v>
      </c>
      <c r="J9">
        <f>MOD(19*J2+J3-J5-J8+15,30)</f>
        <v>29</v>
      </c>
    </row>
    <row r="10" spans="1:10" ht="18" customHeight="1">
      <c r="A10" s="45" t="s">
        <v>33</v>
      </c>
      <c r="B10" s="46">
        <f>L35</f>
        <v>43626</v>
      </c>
      <c r="D10" t="s">
        <v>18</v>
      </c>
      <c r="H10" t="s">
        <v>34</v>
      </c>
      <c r="I10" t="s">
        <v>20</v>
      </c>
      <c r="J10">
        <f>INT(J4/4)</f>
        <v>4</v>
      </c>
    </row>
    <row r="11" spans="1:10" ht="18" customHeight="1">
      <c r="A11" s="45" t="s">
        <v>35</v>
      </c>
      <c r="B11" s="46">
        <f>DATE(B1,6,5)</f>
        <v>43621</v>
      </c>
      <c r="D11" t="s">
        <v>14</v>
      </c>
      <c r="H11" t="s">
        <v>36</v>
      </c>
      <c r="I11" t="s">
        <v>16</v>
      </c>
      <c r="J11">
        <f>MOD(J4,4)</f>
        <v>3</v>
      </c>
    </row>
    <row r="12" spans="1:10" ht="18" customHeight="1">
      <c r="A12" s="45" t="s">
        <v>37</v>
      </c>
      <c r="B12" s="46">
        <f>DATE(B1,12,24)</f>
        <v>43823</v>
      </c>
      <c r="D12" t="s">
        <v>14</v>
      </c>
      <c r="H12" t="s">
        <v>38</v>
      </c>
      <c r="I12" t="s">
        <v>16</v>
      </c>
      <c r="J12">
        <f>MOD(32+2*J6+2*J10-J9-J11,7)</f>
        <v>1</v>
      </c>
    </row>
    <row r="13" spans="1:10" ht="18" customHeight="1">
      <c r="A13" s="45" t="s">
        <v>39</v>
      </c>
      <c r="B13" s="46">
        <f>B12+1</f>
        <v>43824</v>
      </c>
      <c r="D13" t="s">
        <v>14</v>
      </c>
      <c r="H13" t="s">
        <v>40</v>
      </c>
      <c r="I13" t="s">
        <v>20</v>
      </c>
      <c r="J13">
        <f>INT((J2+11*J9+22*J12)/451)</f>
        <v>0</v>
      </c>
    </row>
    <row r="14" spans="1:10" ht="18" customHeight="1">
      <c r="A14" s="45" t="s">
        <v>41</v>
      </c>
      <c r="B14" s="46">
        <f>B12+2</f>
        <v>43825</v>
      </c>
      <c r="D14" t="s">
        <v>14</v>
      </c>
      <c r="H14" t="s">
        <v>42</v>
      </c>
      <c r="I14" t="s">
        <v>20</v>
      </c>
      <c r="J14">
        <f>INT((J9+J12-7*J13+114)/31)</f>
        <v>4</v>
      </c>
    </row>
    <row r="15" spans="1:10" ht="18" customHeight="1">
      <c r="A15" s="45" t="s">
        <v>43</v>
      </c>
      <c r="B15" s="46">
        <f>DATE(B1,12,31)</f>
        <v>43830</v>
      </c>
      <c r="D15" t="s">
        <v>14</v>
      </c>
      <c r="H15" t="s">
        <v>44</v>
      </c>
      <c r="I15" t="s">
        <v>16</v>
      </c>
      <c r="J15">
        <f>MOD(J9+J12-7*J13+114,31)</f>
        <v>20</v>
      </c>
    </row>
    <row r="16" spans="1:10">
      <c r="H16" t="s">
        <v>45</v>
      </c>
      <c r="I16" t="s">
        <v>46</v>
      </c>
      <c r="J16">
        <f>(J14-3)*31+J15-20</f>
        <v>31</v>
      </c>
    </row>
    <row r="18" spans="9:13">
      <c r="I18" t="s">
        <v>47</v>
      </c>
      <c r="J18">
        <f>J15+1</f>
        <v>21</v>
      </c>
    </row>
    <row r="19" spans="9:13">
      <c r="I19" t="s">
        <v>48</v>
      </c>
      <c r="J19">
        <f>J14</f>
        <v>4</v>
      </c>
    </row>
    <row r="21" spans="9:13" ht="12.75" customHeight="1">
      <c r="K21" t="s">
        <v>49</v>
      </c>
      <c r="M21" t="s">
        <v>50</v>
      </c>
    </row>
    <row r="22" spans="9:13">
      <c r="I22" t="s">
        <v>17</v>
      </c>
      <c r="K22" s="47">
        <f>K24-3</f>
        <v>43573</v>
      </c>
      <c r="L22" s="47">
        <f>L24-3</f>
        <v>43573</v>
      </c>
      <c r="M22">
        <v>-3</v>
      </c>
    </row>
    <row r="23" spans="9:13">
      <c r="I23" t="s">
        <v>21</v>
      </c>
      <c r="K23" s="47">
        <f>K24-2</f>
        <v>43574</v>
      </c>
      <c r="L23" s="47">
        <f>L24-2</f>
        <v>43574</v>
      </c>
      <c r="M23">
        <v>-2</v>
      </c>
    </row>
    <row r="24" spans="9:13" ht="13">
      <c r="I24" s="44" t="s">
        <v>23</v>
      </c>
      <c r="K24" s="47">
        <f>DATE(År,J19,J18)</f>
        <v>43576</v>
      </c>
      <c r="L24" s="47">
        <f>DATE(År,J19,J18)</f>
        <v>43576</v>
      </c>
    </row>
    <row r="25" spans="9:13">
      <c r="I25" t="s">
        <v>25</v>
      </c>
      <c r="K25" s="47">
        <f>K24+1</f>
        <v>43577</v>
      </c>
      <c r="L25" s="47">
        <f>L24+1</f>
        <v>43577</v>
      </c>
      <c r="M25">
        <v>1</v>
      </c>
    </row>
    <row r="26" spans="9:13">
      <c r="I26" t="s">
        <v>51</v>
      </c>
      <c r="K26" s="47">
        <f>K24+7</f>
        <v>43583</v>
      </c>
    </row>
    <row r="27" spans="9:13">
      <c r="I27" t="s">
        <v>52</v>
      </c>
      <c r="K27" s="47">
        <f>K26+7</f>
        <v>43590</v>
      </c>
    </row>
    <row r="28" spans="9:13">
      <c r="I28" t="s">
        <v>53</v>
      </c>
      <c r="K28" s="47">
        <f>K27+7</f>
        <v>43597</v>
      </c>
    </row>
    <row r="29" spans="9:13">
      <c r="I29" t="s">
        <v>27</v>
      </c>
      <c r="K29" s="47">
        <f>K28+5</f>
        <v>43602</v>
      </c>
      <c r="L29" s="47">
        <f>L24+26</f>
        <v>43602</v>
      </c>
      <c r="M29">
        <v>26</v>
      </c>
    </row>
    <row r="30" spans="9:13" ht="12.75" customHeight="1">
      <c r="I30" t="s">
        <v>54</v>
      </c>
      <c r="K30" s="47">
        <f>K28+7</f>
        <v>43604</v>
      </c>
    </row>
    <row r="31" spans="9:13">
      <c r="I31" t="s">
        <v>55</v>
      </c>
      <c r="K31" s="47">
        <f>K30+7</f>
        <v>43611</v>
      </c>
    </row>
    <row r="32" spans="9:13">
      <c r="I32" t="s">
        <v>29</v>
      </c>
      <c r="K32" s="47">
        <f>K31+4</f>
        <v>43615</v>
      </c>
      <c r="L32" s="47">
        <f>L24+39</f>
        <v>43615</v>
      </c>
      <c r="M32">
        <v>39</v>
      </c>
    </row>
    <row r="33" spans="9:13">
      <c r="I33" t="s">
        <v>56</v>
      </c>
      <c r="K33" s="47">
        <f>K31+7</f>
        <v>43618</v>
      </c>
    </row>
    <row r="34" spans="9:13">
      <c r="I34" t="s">
        <v>31</v>
      </c>
      <c r="K34" s="47">
        <f>K33+7</f>
        <v>43625</v>
      </c>
      <c r="L34" s="47">
        <f>L24+49</f>
        <v>43625</v>
      </c>
      <c r="M34">
        <v>49</v>
      </c>
    </row>
    <row r="35" spans="9:13">
      <c r="I35" t="s">
        <v>33</v>
      </c>
      <c r="K35" s="47">
        <f>K34+1</f>
        <v>43626</v>
      </c>
      <c r="L35" s="47">
        <f>L24+50</f>
        <v>43626</v>
      </c>
      <c r="M35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Tidsplan</vt:lpstr>
      <vt:lpstr>Helligdage</vt:lpstr>
      <vt:lpstr>Tidsplan!prevWBS</vt:lpstr>
      <vt:lpstr>Tidsplan!Udskriftsområde</vt:lpstr>
      <vt:lpstr>Tidsplan!Udskriftstitler</vt:lpstr>
      <vt:lpstr>År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</dc:title>
  <dc:creator>Vertex42.com</dc:creator>
  <dc:description>(c) 2006-2018 Vertex42 LLC. All Rights Reserved.</dc:description>
  <cp:lastModifiedBy>Mosegaard</cp:lastModifiedBy>
  <cp:lastPrinted>2019-04-17T19:02:15Z</cp:lastPrinted>
  <dcterms:created xsi:type="dcterms:W3CDTF">2010-06-09T16:05:03Z</dcterms:created>
  <dcterms:modified xsi:type="dcterms:W3CDTF">2019-04-17T19:03:28Z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3.1.0</vt:lpwstr>
  </property>
  <property fmtid="{D5CDD505-2E9C-101B-9397-08002B2CF9AE}" pid="4" name="Source">
    <vt:lpwstr>https://www.vertex42.com/ExcelTemplates/excel-gantt-chart.html</vt:lpwstr>
  </property>
</Properties>
</file>