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45617\Desktop\Excel udregner\"/>
    </mc:Choice>
  </mc:AlternateContent>
  <xr:revisionPtr revIDLastSave="0" documentId="13_ncr:1_{9193E0B4-D8F3-4004-BB0D-7F914958DE23}" xr6:coauthVersionLast="46" xr6:coauthVersionMax="46" xr10:uidLastSave="{00000000-0000-0000-0000-000000000000}"/>
  <bookViews>
    <workbookView xWindow="28680" yWindow="-120" windowWidth="29040" windowHeight="15840" xr2:uid="{960CA1F7-8124-4086-9DF5-4471281FFC97}"/>
  </bookViews>
  <sheets>
    <sheet name="Impendans" sheetId="1" r:id="rId1"/>
    <sheet name="Spændingsfald" sheetId="2" r:id="rId2"/>
    <sheet name="Kortslutningsberegning" sheetId="3" r:id="rId3"/>
  </sheets>
  <definedNames>
    <definedName name="Ledere">Impendans!$M$9:$M$23</definedName>
    <definedName name="Ledere2">Impendans!$N$9:$N$23</definedName>
    <definedName name="Tværsnit">Impendans!$K$9:$K$23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2" i="3" l="1"/>
  <c r="F12" i="3"/>
  <c r="J12" i="3" s="1"/>
  <c r="E12" i="3"/>
  <c r="D12" i="3"/>
  <c r="C12" i="3"/>
  <c r="G7" i="3"/>
  <c r="F7" i="3"/>
  <c r="J7" i="3" s="1"/>
  <c r="E7" i="3"/>
  <c r="D7" i="3"/>
  <c r="C7" i="3"/>
  <c r="G16" i="2"/>
  <c r="G7" i="2"/>
  <c r="F16" i="2"/>
  <c r="H16" i="2"/>
  <c r="F7" i="2"/>
  <c r="H7" i="2"/>
  <c r="D16" i="1"/>
  <c r="E11" i="1"/>
  <c r="J7" i="2" l="1"/>
  <c r="B9" i="1"/>
  <c r="B14" i="1"/>
  <c r="E16" i="1"/>
  <c r="H16" i="1" s="1"/>
  <c r="J16" i="2" s="1"/>
  <c r="L16" i="2" s="1"/>
  <c r="G16" i="1"/>
  <c r="D11" i="1"/>
  <c r="N16" i="2" l="1"/>
  <c r="O16" i="2"/>
  <c r="H11" i="1"/>
  <c r="L7" i="2" s="1"/>
  <c r="G11" i="1"/>
  <c r="H6" i="1"/>
  <c r="H5" i="1"/>
  <c r="G6" i="1"/>
  <c r="G5" i="1"/>
  <c r="N7" i="2" l="1"/>
  <c r="O7" i="2"/>
</calcChain>
</file>

<file path=xl/sharedStrings.xml><?xml version="1.0" encoding="utf-8"?>
<sst xmlns="http://schemas.openxmlformats.org/spreadsheetml/2006/main" count="89" uniqueCount="49">
  <si>
    <t>Net Impedans</t>
  </si>
  <si>
    <t>Ikmin</t>
  </si>
  <si>
    <t>Ikmax</t>
  </si>
  <si>
    <t xml:space="preserve">formel </t>
  </si>
  <si>
    <t>Ω</t>
  </si>
  <si>
    <t>°</t>
  </si>
  <si>
    <t>Ik</t>
  </si>
  <si>
    <t>Un</t>
  </si>
  <si>
    <t>cos</t>
  </si>
  <si>
    <t>S [mm2]</t>
  </si>
  <si>
    <r>
      <t>mm</t>
    </r>
    <r>
      <rPr>
        <vertAlign val="superscript"/>
        <sz val="11"/>
        <color theme="1"/>
        <rFont val="Calibri"/>
        <family val="2"/>
        <scheme val="minor"/>
      </rPr>
      <t>2</t>
    </r>
  </si>
  <si>
    <t>R</t>
  </si>
  <si>
    <t>Ω værdi fundet i bog 6 side 114</t>
  </si>
  <si>
    <t>X [3 Leder]</t>
  </si>
  <si>
    <t>X [4 Leder]</t>
  </si>
  <si>
    <t>X [5 Leder]</t>
  </si>
  <si>
    <t>X værdi fundet i bog 6 side 120</t>
  </si>
  <si>
    <t>Formel</t>
  </si>
  <si>
    <t>l [meter]</t>
  </si>
  <si>
    <t>Ω Ledning</t>
  </si>
  <si>
    <t>X Ledning [Ω]</t>
  </si>
  <si>
    <r>
      <rPr>
        <b/>
        <sz val="11"/>
        <color theme="1"/>
        <rFont val="Calibri"/>
        <family val="2"/>
        <scheme val="minor"/>
      </rPr>
      <t>AL</t>
    </r>
    <r>
      <rPr>
        <sz val="11"/>
        <color theme="1"/>
        <rFont val="Calibri"/>
        <family val="2"/>
        <scheme val="minor"/>
      </rPr>
      <t xml:space="preserve"> værdi fundet i bog 6 side 114 og 120</t>
    </r>
  </si>
  <si>
    <r>
      <rPr>
        <b/>
        <sz val="11"/>
        <color theme="1"/>
        <rFont val="Calibri"/>
        <family val="2"/>
        <scheme val="minor"/>
      </rPr>
      <t>CU</t>
    </r>
    <r>
      <rPr>
        <sz val="11"/>
        <color theme="1"/>
        <rFont val="Calibri"/>
        <family val="2"/>
        <scheme val="minor"/>
      </rPr>
      <t xml:space="preserve"> værdi fundet i bog 6 side 114 og 120</t>
    </r>
  </si>
  <si>
    <t>Un [V]</t>
  </si>
  <si>
    <t>3 Faset</t>
  </si>
  <si>
    <t>Spændingsfald CU kabel</t>
  </si>
  <si>
    <t>Spændingsfald AL kabel</t>
  </si>
  <si>
    <t>∆Unet [V]</t>
  </si>
  <si>
    <t>HUSK udregning med impendanserne på første ark!!</t>
  </si>
  <si>
    <t>∆Uf [V]</t>
  </si>
  <si>
    <t>Last [A]</t>
  </si>
  <si>
    <t>Last [cos]</t>
  </si>
  <si>
    <t>Last vinkel [°]</t>
  </si>
  <si>
    <t>Last vinkel [Radianer]</t>
  </si>
  <si>
    <t>∆U [%]</t>
  </si>
  <si>
    <t>U ved last [V]</t>
  </si>
  <si>
    <t xml:space="preserve"> </t>
  </si>
  <si>
    <t>Znkold</t>
  </si>
  <si>
    <t>Vinkel [°]</t>
  </si>
  <si>
    <t>Vinkel [Radianer]</t>
  </si>
  <si>
    <t>Ik max beregning CU kabel</t>
  </si>
  <si>
    <t>Ω Ledning CU</t>
  </si>
  <si>
    <t>X Ledning CU [Ω]</t>
  </si>
  <si>
    <t>Ik max beregning AL kabel</t>
  </si>
  <si>
    <t>Ω Ledning AL</t>
  </si>
  <si>
    <t>X Ledning AL [Ω]</t>
  </si>
  <si>
    <t>Zledning kold [Ω]</t>
  </si>
  <si>
    <t>Zledning varm [Ω]</t>
  </si>
  <si>
    <t>Rho værdi [p]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</si>
</sst>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"/>
    <numFmt numFmtId="165" formatCode="0.000"/>
    <numFmt numFmtId="168" formatCode="0.000000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8"/>
      <color rgb="FFFF0000"/>
      <name val="Calibri"/>
      <family val="2"/>
      <scheme val="minor"/>
    </font>
    <font>
      <sz val="16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1" fillId="2" borderId="0" applyNumberFormat="0" applyBorder="0" applyAlignment="0" applyProtection="0"/>
  </cellStyleXfs>
  <cellXfs count="32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Border="1"/>
    <xf numFmtId="0" fontId="0" fillId="5" borderId="1" xfId="0" applyFill="1" applyBorder="1" applyAlignment="1">
      <alignment horizontal="center" vertical="center"/>
    </xf>
    <xf numFmtId="0" fontId="1" fillId="5" borderId="1" xfId="1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64" fontId="0" fillId="4" borderId="1" xfId="0" applyNumberFormat="1" applyFill="1" applyBorder="1" applyAlignment="1">
      <alignment horizontal="center" vertical="center"/>
    </xf>
    <xf numFmtId="2" fontId="0" fillId="4" borderId="1" xfId="0" applyNumberFormat="1" applyFill="1" applyBorder="1" applyAlignment="1">
      <alignment horizontal="center" vertical="center"/>
    </xf>
    <xf numFmtId="0" fontId="1" fillId="0" borderId="2" xfId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/>
    <xf numFmtId="0" fontId="0" fillId="5" borderId="1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0" borderId="0" xfId="0" applyFill="1" applyBorder="1"/>
    <xf numFmtId="0" fontId="2" fillId="0" borderId="0" xfId="0" applyFont="1" applyFill="1" applyBorder="1" applyAlignment="1"/>
    <xf numFmtId="0" fontId="0" fillId="3" borderId="4" xfId="0" applyFill="1" applyBorder="1" applyAlignment="1">
      <alignment horizontal="center" vertical="center"/>
    </xf>
    <xf numFmtId="0" fontId="0" fillId="0" borderId="1" xfId="0" applyBorder="1"/>
    <xf numFmtId="165" fontId="0" fillId="4" borderId="1" xfId="0" applyNumberFormat="1" applyFill="1" applyBorder="1" applyAlignment="1">
      <alignment horizontal="center" vertical="center"/>
    </xf>
    <xf numFmtId="164" fontId="0" fillId="4" borderId="3" xfId="0" applyNumberForma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/>
    </xf>
    <xf numFmtId="0" fontId="0" fillId="5" borderId="1" xfId="0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168" fontId="0" fillId="4" borderId="1" xfId="0" applyNumberFormat="1" applyFill="1" applyBorder="1" applyAlignment="1">
      <alignment horizontal="center" vertical="center"/>
    </xf>
  </cellXfs>
  <cellStyles count="2">
    <cellStyle name="60 % - Farve1" xfId="1" builtinId="32"/>
    <cellStyle name="Normal" xfId="0" builtinId="0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53340</xdr:colOff>
      <xdr:row>4</xdr:row>
      <xdr:rowOff>38100</xdr:rowOff>
    </xdr:from>
    <xdr:to>
      <xdr:col>5</xdr:col>
      <xdr:colOff>857322</xdr:colOff>
      <xdr:row>4</xdr:row>
      <xdr:rowOff>419100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78951BD7-5310-494E-B417-01CF70BE1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01340" y="769620"/>
          <a:ext cx="807792" cy="381000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</xdr:colOff>
      <xdr:row>5</xdr:row>
      <xdr:rowOff>22860</xdr:rowOff>
    </xdr:from>
    <xdr:to>
      <xdr:col>5</xdr:col>
      <xdr:colOff>838273</xdr:colOff>
      <xdr:row>5</xdr:row>
      <xdr:rowOff>419140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0B015CDE-B1A0-4479-97A1-99A56860B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93720" y="1211580"/>
          <a:ext cx="792553" cy="396280"/>
        </a:xfrm>
        <a:prstGeom prst="rect">
          <a:avLst/>
        </a:prstGeom>
      </xdr:spPr>
    </xdr:pic>
    <xdr:clientData/>
  </xdr:twoCellAnchor>
  <xdr:twoCellAnchor editAs="oneCell">
    <xdr:from>
      <xdr:col>5</xdr:col>
      <xdr:colOff>19174</xdr:colOff>
      <xdr:row>10</xdr:row>
      <xdr:rowOff>53340</xdr:rowOff>
    </xdr:from>
    <xdr:to>
      <xdr:col>5</xdr:col>
      <xdr:colOff>895414</xdr:colOff>
      <xdr:row>10</xdr:row>
      <xdr:rowOff>401981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8011A082-2CA5-4340-9E8D-B1FDA5FA3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95774" y="2444115"/>
          <a:ext cx="876240" cy="354356"/>
        </a:xfrm>
        <a:prstGeom prst="rect">
          <a:avLst/>
        </a:prstGeom>
      </xdr:spPr>
    </xdr:pic>
    <xdr:clientData/>
  </xdr:twoCellAnchor>
  <xdr:oneCellAnchor>
    <xdr:from>
      <xdr:col>5</xdr:col>
      <xdr:colOff>19174</xdr:colOff>
      <xdr:row>15</xdr:row>
      <xdr:rowOff>53340</xdr:rowOff>
    </xdr:from>
    <xdr:ext cx="880050" cy="344831"/>
    <xdr:pic>
      <xdr:nvPicPr>
        <xdr:cNvPr id="9" name="Billede 8">
          <a:extLst>
            <a:ext uri="{FF2B5EF4-FFF2-40B4-BE49-F238E27FC236}">
              <a16:creationId xmlns:a16="http://schemas.microsoft.com/office/drawing/2014/main" id="{64F78899-EB9B-4650-9BA9-8CEC335FF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91964" y="2447925"/>
          <a:ext cx="880050" cy="344831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304800</xdr:colOff>
      <xdr:row>35</xdr:row>
      <xdr:rowOff>0</xdr:rowOff>
    </xdr:from>
    <xdr:to>
      <xdr:col>16</xdr:col>
      <xdr:colOff>129690</xdr:colOff>
      <xdr:row>37</xdr:row>
      <xdr:rowOff>171496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7E02B5AB-FDEE-44FA-B817-6CD6B1A91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67850" y="5524500"/>
          <a:ext cx="1729890" cy="533446"/>
        </a:xfrm>
        <a:prstGeom prst="rect">
          <a:avLst/>
        </a:prstGeom>
      </xdr:spPr>
    </xdr:pic>
    <xdr:clientData/>
  </xdr:twoCellAnchor>
  <xdr:twoCellAnchor editAs="oneCell">
    <xdr:from>
      <xdr:col>3</xdr:col>
      <xdr:colOff>874395</xdr:colOff>
      <xdr:row>8</xdr:row>
      <xdr:rowOff>171450</xdr:rowOff>
    </xdr:from>
    <xdr:to>
      <xdr:col>12</xdr:col>
      <xdr:colOff>364374</xdr:colOff>
      <xdr:row>11</xdr:row>
      <xdr:rowOff>135298</xdr:rowOff>
    </xdr:to>
    <xdr:pic>
      <xdr:nvPicPr>
        <xdr:cNvPr id="4" name="Billede 3">
          <a:extLst>
            <a:ext uri="{FF2B5EF4-FFF2-40B4-BE49-F238E27FC236}">
              <a16:creationId xmlns:a16="http://schemas.microsoft.com/office/drawing/2014/main" id="{98F116E0-66B2-460C-973B-0D22187E6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98470" y="1895475"/>
          <a:ext cx="6005079" cy="502963"/>
        </a:xfrm>
        <a:prstGeom prst="rect">
          <a:avLst/>
        </a:prstGeom>
      </xdr:spPr>
    </xdr:pic>
    <xdr:clientData/>
  </xdr:twoCellAnchor>
  <xdr:twoCellAnchor editAs="oneCell">
    <xdr:from>
      <xdr:col>8</xdr:col>
      <xdr:colOff>15241</xdr:colOff>
      <xdr:row>6</xdr:row>
      <xdr:rowOff>19050</xdr:rowOff>
    </xdr:from>
    <xdr:to>
      <xdr:col>8</xdr:col>
      <xdr:colOff>1276351</xdr:colOff>
      <xdr:row>6</xdr:row>
      <xdr:rowOff>440055</xdr:rowOff>
    </xdr:to>
    <xdr:pic>
      <xdr:nvPicPr>
        <xdr:cNvPr id="6" name="Billede 5">
          <a:extLst>
            <a:ext uri="{FF2B5EF4-FFF2-40B4-BE49-F238E27FC236}">
              <a16:creationId xmlns:a16="http://schemas.microsoft.com/office/drawing/2014/main" id="{8C85D1B8-C60D-42C8-95F1-E4B36374E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49316" y="1285875"/>
          <a:ext cx="1261110" cy="421005"/>
        </a:xfrm>
        <a:prstGeom prst="rect">
          <a:avLst/>
        </a:prstGeom>
      </xdr:spPr>
    </xdr:pic>
    <xdr:clientData/>
  </xdr:twoCellAnchor>
  <xdr:twoCellAnchor editAs="oneCell">
    <xdr:from>
      <xdr:col>3</xdr:col>
      <xdr:colOff>990600</xdr:colOff>
      <xdr:row>7</xdr:row>
      <xdr:rowOff>144780</xdr:rowOff>
    </xdr:from>
    <xdr:to>
      <xdr:col>11</xdr:col>
      <xdr:colOff>511018</xdr:colOff>
      <xdr:row>8</xdr:row>
      <xdr:rowOff>131463</xdr:rowOff>
    </xdr:to>
    <xdr:pic>
      <xdr:nvPicPr>
        <xdr:cNvPr id="8" name="Billede 7">
          <a:extLst>
            <a:ext uri="{FF2B5EF4-FFF2-40B4-BE49-F238E27FC236}">
              <a16:creationId xmlns:a16="http://schemas.microsoft.com/office/drawing/2014/main" id="{94696E83-33A5-4920-B67F-2C81A4B4D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114675" y="1687830"/>
          <a:ext cx="5498308" cy="180993"/>
        </a:xfrm>
        <a:prstGeom prst="rect">
          <a:avLst/>
        </a:prstGeom>
      </xdr:spPr>
    </xdr:pic>
    <xdr:clientData/>
  </xdr:twoCellAnchor>
  <xdr:oneCellAnchor>
    <xdr:from>
      <xdr:col>8</xdr:col>
      <xdr:colOff>15240</xdr:colOff>
      <xdr:row>15</xdr:row>
      <xdr:rowOff>19050</xdr:rowOff>
    </xdr:from>
    <xdr:ext cx="1213485" cy="421005"/>
    <xdr:pic>
      <xdr:nvPicPr>
        <xdr:cNvPr id="9" name="Billede 8">
          <a:extLst>
            <a:ext uri="{FF2B5EF4-FFF2-40B4-BE49-F238E27FC236}">
              <a16:creationId xmlns:a16="http://schemas.microsoft.com/office/drawing/2014/main" id="{16FB5D26-C662-430F-910F-038740D87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49315" y="3371850"/>
          <a:ext cx="1213485" cy="421005"/>
        </a:xfrm>
        <a:prstGeom prst="rect">
          <a:avLst/>
        </a:prstGeom>
      </xdr:spPr>
    </xdr:pic>
    <xdr:clientData/>
  </xdr:oneCellAnchor>
  <xdr:twoCellAnchor editAs="oneCell">
    <xdr:from>
      <xdr:col>10</xdr:col>
      <xdr:colOff>15240</xdr:colOff>
      <xdr:row>6</xdr:row>
      <xdr:rowOff>114300</xdr:rowOff>
    </xdr:from>
    <xdr:to>
      <xdr:col>10</xdr:col>
      <xdr:colOff>897255</xdr:colOff>
      <xdr:row>6</xdr:row>
      <xdr:rowOff>401955</xdr:rowOff>
    </xdr:to>
    <xdr:pic>
      <xdr:nvPicPr>
        <xdr:cNvPr id="10" name="Billede 9">
          <a:extLst>
            <a:ext uri="{FF2B5EF4-FFF2-40B4-BE49-F238E27FC236}">
              <a16:creationId xmlns:a16="http://schemas.microsoft.com/office/drawing/2014/main" id="{C18D7126-70C5-4EB0-AAED-345EE8652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92465" y="1381125"/>
          <a:ext cx="880110" cy="287655"/>
        </a:xfrm>
        <a:prstGeom prst="rect">
          <a:avLst/>
        </a:prstGeom>
      </xdr:spPr>
    </xdr:pic>
    <xdr:clientData/>
  </xdr:twoCellAnchor>
  <xdr:twoCellAnchor editAs="oneCell">
    <xdr:from>
      <xdr:col>10</xdr:col>
      <xdr:colOff>26670</xdr:colOff>
      <xdr:row>15</xdr:row>
      <xdr:rowOff>97154</xdr:rowOff>
    </xdr:from>
    <xdr:to>
      <xdr:col>10</xdr:col>
      <xdr:colOff>853440</xdr:colOff>
      <xdr:row>15</xdr:row>
      <xdr:rowOff>365759</xdr:rowOff>
    </xdr:to>
    <xdr:pic>
      <xdr:nvPicPr>
        <xdr:cNvPr id="11" name="Billede 10">
          <a:extLst>
            <a:ext uri="{FF2B5EF4-FFF2-40B4-BE49-F238E27FC236}">
              <a16:creationId xmlns:a16="http://schemas.microsoft.com/office/drawing/2014/main" id="{CC746F09-4480-4F15-BC64-DE0ABE847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03895" y="3449954"/>
          <a:ext cx="821055" cy="268605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</xdr:colOff>
      <xdr:row>6</xdr:row>
      <xdr:rowOff>57149</xdr:rowOff>
    </xdr:from>
    <xdr:to>
      <xdr:col>12</xdr:col>
      <xdr:colOff>744855</xdr:colOff>
      <xdr:row>6</xdr:row>
      <xdr:rowOff>434340</xdr:rowOff>
    </xdr:to>
    <xdr:pic>
      <xdr:nvPicPr>
        <xdr:cNvPr id="12" name="Billede 11">
          <a:extLst>
            <a:ext uri="{FF2B5EF4-FFF2-40B4-BE49-F238E27FC236}">
              <a16:creationId xmlns:a16="http://schemas.microsoft.com/office/drawing/2014/main" id="{DD86CF3C-E60E-4A9C-9EA5-425F2D29D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835515" y="1323974"/>
          <a:ext cx="737235" cy="381001"/>
        </a:xfrm>
        <a:prstGeom prst="rect">
          <a:avLst/>
        </a:prstGeom>
      </xdr:spPr>
    </xdr:pic>
    <xdr:clientData/>
  </xdr:twoCellAnchor>
  <xdr:twoCellAnchor editAs="oneCell">
    <xdr:from>
      <xdr:col>12</xdr:col>
      <xdr:colOff>11430</xdr:colOff>
      <xdr:row>15</xdr:row>
      <xdr:rowOff>49530</xdr:rowOff>
    </xdr:from>
    <xdr:to>
      <xdr:col>12</xdr:col>
      <xdr:colOff>742950</xdr:colOff>
      <xdr:row>15</xdr:row>
      <xdr:rowOff>438151</xdr:rowOff>
    </xdr:to>
    <xdr:pic>
      <xdr:nvPicPr>
        <xdr:cNvPr id="13" name="Billede 12">
          <a:extLst>
            <a:ext uri="{FF2B5EF4-FFF2-40B4-BE49-F238E27FC236}">
              <a16:creationId xmlns:a16="http://schemas.microsoft.com/office/drawing/2014/main" id="{6DD14202-EEC8-4EE3-8132-DBFC16A5F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831705" y="3402330"/>
          <a:ext cx="721995" cy="38481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17</xdr:row>
      <xdr:rowOff>0</xdr:rowOff>
    </xdr:from>
    <xdr:to>
      <xdr:col>11</xdr:col>
      <xdr:colOff>552929</xdr:colOff>
      <xdr:row>18</xdr:row>
      <xdr:rowOff>17163</xdr:rowOff>
    </xdr:to>
    <xdr:pic>
      <xdr:nvPicPr>
        <xdr:cNvPr id="14" name="Billede 13">
          <a:extLst>
            <a:ext uri="{FF2B5EF4-FFF2-40B4-BE49-F238E27FC236}">
              <a16:creationId xmlns:a16="http://schemas.microsoft.com/office/drawing/2014/main" id="{D360AF78-839D-4F61-9405-FADFFCACD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190875" y="3629025"/>
          <a:ext cx="5532599" cy="213378"/>
        </a:xfrm>
        <a:prstGeom prst="rect">
          <a:avLst/>
        </a:prstGeom>
      </xdr:spPr>
    </xdr:pic>
    <xdr:clientData/>
  </xdr:twoCellAnchor>
  <xdr:twoCellAnchor editAs="oneCell">
    <xdr:from>
      <xdr:col>3</xdr:col>
      <xdr:colOff>1047750</xdr:colOff>
      <xdr:row>18</xdr:row>
      <xdr:rowOff>9525</xdr:rowOff>
    </xdr:from>
    <xdr:to>
      <xdr:col>12</xdr:col>
      <xdr:colOff>322463</xdr:colOff>
      <xdr:row>20</xdr:row>
      <xdr:rowOff>169591</xdr:rowOff>
    </xdr:to>
    <xdr:pic>
      <xdr:nvPicPr>
        <xdr:cNvPr id="15" name="Billede 14">
          <a:extLst>
            <a:ext uri="{FF2B5EF4-FFF2-40B4-BE49-F238E27FC236}">
              <a16:creationId xmlns:a16="http://schemas.microsoft.com/office/drawing/2014/main" id="{F14C4322-14DB-4FF5-ADFC-DC2FA1C69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171825" y="3819525"/>
          <a:ext cx="5974598" cy="5296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62865</xdr:colOff>
      <xdr:row>0</xdr:row>
      <xdr:rowOff>177165</xdr:rowOff>
    </xdr:from>
    <xdr:to>
      <xdr:col>30</xdr:col>
      <xdr:colOff>587465</xdr:colOff>
      <xdr:row>17</xdr:row>
      <xdr:rowOff>77932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FDE11B1D-78C0-40F5-957D-CD36E9E12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26065" y="177165"/>
          <a:ext cx="6624410" cy="3872692"/>
        </a:xfrm>
        <a:prstGeom prst="rect">
          <a:avLst/>
        </a:prstGeom>
      </xdr:spPr>
    </xdr:pic>
    <xdr:clientData/>
  </xdr:twoCellAnchor>
  <xdr:twoCellAnchor editAs="oneCell">
    <xdr:from>
      <xdr:col>20</xdr:col>
      <xdr:colOff>142875</xdr:colOff>
      <xdr:row>18</xdr:row>
      <xdr:rowOff>140971</xdr:rowOff>
    </xdr:from>
    <xdr:to>
      <xdr:col>30</xdr:col>
      <xdr:colOff>591167</xdr:colOff>
      <xdr:row>39</xdr:row>
      <xdr:rowOff>112957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6CC1D6E8-9714-4B73-996E-AB47FC372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06075" y="4122421"/>
          <a:ext cx="6540482" cy="3772461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6</xdr:row>
      <xdr:rowOff>152400</xdr:rowOff>
    </xdr:from>
    <xdr:to>
      <xdr:col>7</xdr:col>
      <xdr:colOff>817245</xdr:colOff>
      <xdr:row>6</xdr:row>
      <xdr:rowOff>321479</xdr:rowOff>
    </xdr:to>
    <xdr:pic>
      <xdr:nvPicPr>
        <xdr:cNvPr id="7" name="Billede 6">
          <a:extLst>
            <a:ext uri="{FF2B5EF4-FFF2-40B4-BE49-F238E27FC236}">
              <a16:creationId xmlns:a16="http://schemas.microsoft.com/office/drawing/2014/main" id="{93C41A35-A10D-4E2F-9EB5-2FF69BDDF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81600" y="1390650"/>
          <a:ext cx="788670" cy="1690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BB5B53-8E16-41FF-81D7-B87186DBA639}">
  <dimension ref="B3:U24"/>
  <sheetViews>
    <sheetView tabSelected="1" zoomScaleNormal="100" workbookViewId="0">
      <selection activeCell="D25" sqref="D25"/>
    </sheetView>
  </sheetViews>
  <sheetFormatPr defaultRowHeight="14.4" x14ac:dyDescent="0.3"/>
  <cols>
    <col min="5" max="5" width="12.21875" bestFit="1" customWidth="1"/>
    <col min="6" max="6" width="13.33203125" customWidth="1"/>
    <col min="7" max="7" width="12" bestFit="1" customWidth="1"/>
    <col min="8" max="9" width="11.77734375" bestFit="1" customWidth="1"/>
    <col min="13" max="15" width="10.109375" bestFit="1" customWidth="1"/>
    <col min="19" max="20" width="10.109375" bestFit="1" customWidth="1"/>
  </cols>
  <sheetData>
    <row r="3" spans="2:21" x14ac:dyDescent="0.3">
      <c r="B3" s="28" t="s">
        <v>0</v>
      </c>
      <c r="C3" s="28"/>
      <c r="D3" s="28"/>
      <c r="E3" s="28"/>
      <c r="F3" s="28"/>
      <c r="G3" s="28"/>
      <c r="H3" s="28"/>
    </row>
    <row r="4" spans="2:21" x14ac:dyDescent="0.3">
      <c r="B4" s="4"/>
      <c r="C4" s="4" t="s">
        <v>6</v>
      </c>
      <c r="D4" s="4" t="s">
        <v>8</v>
      </c>
      <c r="E4" s="4" t="s">
        <v>7</v>
      </c>
      <c r="F4" s="4" t="s">
        <v>3</v>
      </c>
      <c r="G4" s="4" t="s">
        <v>4</v>
      </c>
      <c r="H4" s="5" t="s">
        <v>5</v>
      </c>
      <c r="J4" s="9"/>
    </row>
    <row r="5" spans="2:21" ht="36" customHeight="1" x14ac:dyDescent="0.3">
      <c r="B5" s="4" t="s">
        <v>2</v>
      </c>
      <c r="C5" s="6">
        <v>16000</v>
      </c>
      <c r="D5" s="6">
        <v>0.3</v>
      </c>
      <c r="E5" s="6">
        <v>400</v>
      </c>
      <c r="F5" s="2"/>
      <c r="G5" s="7">
        <f>(E5/SQRT(3))/C5</f>
        <v>1.4433756729740645E-2</v>
      </c>
      <c r="H5" s="22">
        <f>DEGREES(ACOS((D5)))</f>
        <v>72.542396876277905</v>
      </c>
    </row>
    <row r="6" spans="2:21" ht="36" customHeight="1" x14ac:dyDescent="0.3">
      <c r="B6" s="4" t="s">
        <v>1</v>
      </c>
      <c r="C6" s="6">
        <v>2000</v>
      </c>
      <c r="D6" s="6">
        <v>0.6</v>
      </c>
      <c r="E6" s="6">
        <v>400</v>
      </c>
      <c r="F6" s="2"/>
      <c r="G6" s="7">
        <f>(E6/SQRT(3))/C6</f>
        <v>0.11547005383792516</v>
      </c>
      <c r="H6" s="22">
        <f>DEGREES(ACOS((D6)))</f>
        <v>53.13010235415598</v>
      </c>
    </row>
    <row r="7" spans="2:21" x14ac:dyDescent="0.3">
      <c r="B7" s="3"/>
      <c r="C7" s="3"/>
      <c r="D7" s="3"/>
      <c r="E7" s="3"/>
      <c r="F7" s="3"/>
      <c r="G7" s="3"/>
      <c r="H7" s="3"/>
      <c r="K7" s="25" t="s">
        <v>22</v>
      </c>
      <c r="L7" s="25"/>
      <c r="M7" s="25"/>
      <c r="N7" s="25"/>
      <c r="O7" s="25"/>
      <c r="Q7" s="26" t="s">
        <v>21</v>
      </c>
      <c r="R7" s="26"/>
      <c r="S7" s="26"/>
      <c r="T7" s="26"/>
      <c r="U7" s="15"/>
    </row>
    <row r="8" spans="2:21" ht="16.2" x14ac:dyDescent="0.3">
      <c r="B8" s="25" t="s">
        <v>12</v>
      </c>
      <c r="C8" s="25"/>
      <c r="D8" s="25"/>
      <c r="E8" s="25"/>
      <c r="F8" s="25" t="s">
        <v>16</v>
      </c>
      <c r="G8" s="25"/>
      <c r="H8" s="25"/>
      <c r="I8" s="15"/>
      <c r="K8" s="2" t="s">
        <v>10</v>
      </c>
      <c r="L8" s="2" t="s">
        <v>11</v>
      </c>
      <c r="M8" s="2" t="s">
        <v>13</v>
      </c>
      <c r="N8" s="2" t="s">
        <v>14</v>
      </c>
      <c r="O8" s="2" t="s">
        <v>15</v>
      </c>
      <c r="Q8" s="2" t="s">
        <v>10</v>
      </c>
      <c r="R8" s="2" t="s">
        <v>11</v>
      </c>
      <c r="S8" s="2" t="s">
        <v>13</v>
      </c>
      <c r="T8" s="2" t="s">
        <v>14</v>
      </c>
      <c r="U8" s="1"/>
    </row>
    <row r="9" spans="2:21" x14ac:dyDescent="0.3">
      <c r="B9" s="27" t="str">
        <f>IF(AND(E10=M8),"Impendans CU 3 Leder kabel 50Hz",IF(AND(E10=N8),"Impendans CU 4 Leder kabel 50Hz",IF(AND(E10=O8),"Impendans CU 5 Leder kabel 50Hz")))</f>
        <v>Impendans CU 3 Leder kabel 50Hz</v>
      </c>
      <c r="C9" s="27"/>
      <c r="D9" s="27"/>
      <c r="E9" s="27"/>
      <c r="F9" s="27"/>
      <c r="G9" s="27"/>
      <c r="H9" s="27"/>
      <c r="I9" s="15"/>
      <c r="K9" s="21">
        <v>1.5</v>
      </c>
      <c r="L9" s="21">
        <v>12.1</v>
      </c>
      <c r="M9" s="21">
        <v>0.108</v>
      </c>
      <c r="N9" s="21">
        <v>0.115</v>
      </c>
      <c r="O9" s="21">
        <v>0.128</v>
      </c>
      <c r="Q9" s="21">
        <v>1.5</v>
      </c>
      <c r="R9" s="21"/>
      <c r="S9" s="21"/>
      <c r="T9" s="21"/>
    </row>
    <row r="10" spans="2:21" x14ac:dyDescent="0.3">
      <c r="B10" s="12" t="s">
        <v>18</v>
      </c>
      <c r="C10" s="12" t="s">
        <v>9</v>
      </c>
      <c r="D10" s="12" t="s">
        <v>4</v>
      </c>
      <c r="E10" s="20" t="s">
        <v>13</v>
      </c>
      <c r="F10" s="12" t="s">
        <v>17</v>
      </c>
      <c r="G10" s="12" t="s">
        <v>19</v>
      </c>
      <c r="H10" s="13" t="s">
        <v>20</v>
      </c>
      <c r="I10" s="14"/>
      <c r="K10" s="21">
        <v>2.5</v>
      </c>
      <c r="L10" s="21">
        <v>7.41</v>
      </c>
      <c r="M10" s="21">
        <v>9.9000000000000005E-2</v>
      </c>
      <c r="N10" s="21">
        <v>0.107</v>
      </c>
      <c r="O10" s="21">
        <v>0.12</v>
      </c>
      <c r="Q10" s="21">
        <v>2.5</v>
      </c>
      <c r="R10" s="21"/>
      <c r="S10" s="21">
        <v>9.9000000000000005E-2</v>
      </c>
      <c r="T10" s="21"/>
    </row>
    <row r="11" spans="2:21" ht="36" customHeight="1" x14ac:dyDescent="0.3">
      <c r="B11" s="6">
        <v>40</v>
      </c>
      <c r="C11" s="6">
        <v>50</v>
      </c>
      <c r="D11" s="4">
        <f>IF(C11=K9,L9,IF(C11=K10,L10,IF(C11=K11,L11,IF(C11=K12,L12,IF(C11=K13,L13,IF(C11=K14,L14,IF(C11=K15,L15,IF(C11=K16,L16,IF(C11=K17,L17,IF(C11=K18,L18,IF(C11=K19,L19,IF(C11=K20,L20,IF(C11=K21,L21,IF(C11=K22,L22,IF(C11=K23,L23,)))))))))))))))</f>
        <v>0.38800000000000001</v>
      </c>
      <c r="E11" s="4">
        <f>IF(AND(C11=K9,E10=M8),M9,IF(AND(C11=K10,E10=M8),M10,IF(AND(C11=K11,E10=M8),M11,IF(AND(C11=K12,E10=M8),M12,IF(AND(C11=K13,E10=M8),M13,IF(AND(C11=K14,E10=M8),M14,IF(AND(C11=K15,E10=M8),M15,IF(AND(C11=K16,E10=M8),M16,IF(AND(C11=K17,E10=M8),M17,IF(AND(C11=K18,E10=M8),M18,IF(AND(C11=K19,E10=M8),M19,IF(AND(C11=K20,E10=M8),M20,IF(AND(C11=K21,E10=M8),M21,IF(AND(C11=K22,E10=M8),M22,IF(AND(C11=K23,E10=M8),M23,IF(AND(C11=K9,E10=N8),N9,IF(AND(C11=K10,E10=N10),N11,IF(AND(C11=K12,E10=N8),N12,IF(AND(C11=K13,E10=N8),N13,IF(AND(C11=K14,E10=N8),N14,IF(AND(C11=K15,E10=N8),N15,IF(AND(C11=K16,E10=N8),N16,IF(AND(C11=K17,E10=N8),N17,IF(AND(C11=K18,E10=N8),N18,IF(AND(C11=K19,E10=N8),N19,IF(AND(C11=K20,E10=N8),N20,IF(AND(C11=K21,E10=N8),N21,IF(AND(C11=K22,E10=N8),N22,IF(AND(C11=K23,E10=N8),N23,IF(AND(C11=K9,E10=O8),O9,IF(AND(C11=K10,E10=O8),O10,IF(AND(C11=K11,E10=O8),O11,IF(AND(C11=K12,E10=O8),O12,IF(AND(C11=K13,E10=O8),O13,IF(AND(C11=K14,E10=O8),O14,IF(AND(C11=K15,E10=O8),O15,IF(AND(C11=K16,E10=O8),O16)))))))))))))))))))))))))))))))))))))</f>
        <v>7.2999999999999995E-2</v>
      </c>
      <c r="F11" s="10"/>
      <c r="G11" s="7">
        <f>(B11/1000)*D11</f>
        <v>1.5520000000000001E-2</v>
      </c>
      <c r="H11" s="23">
        <f>(B11/1000)*E11</f>
        <v>2.9199999999999999E-3</v>
      </c>
      <c r="I11" s="14"/>
      <c r="K11" s="21">
        <v>4</v>
      </c>
      <c r="L11" s="21">
        <v>4.6100000000000003</v>
      </c>
      <c r="M11" s="21">
        <v>0.96</v>
      </c>
      <c r="N11" s="21">
        <v>0.10299999999999999</v>
      </c>
      <c r="O11" s="21">
        <v>0.11700000000000001</v>
      </c>
      <c r="Q11" s="21">
        <v>4</v>
      </c>
      <c r="R11" s="21"/>
      <c r="S11" s="21">
        <v>9.6000000000000002E-2</v>
      </c>
      <c r="T11" s="21"/>
    </row>
    <row r="12" spans="2:21" x14ac:dyDescent="0.3">
      <c r="K12" s="21">
        <v>6</v>
      </c>
      <c r="L12" s="21">
        <v>3.08</v>
      </c>
      <c r="M12" s="21">
        <v>0.92</v>
      </c>
      <c r="N12" s="21">
        <v>0.1</v>
      </c>
      <c r="O12" s="21">
        <v>0.113</v>
      </c>
      <c r="Q12" s="21">
        <v>6</v>
      </c>
      <c r="R12" s="21"/>
      <c r="S12" s="21">
        <v>9.2999999999999999E-2</v>
      </c>
      <c r="T12" s="21"/>
    </row>
    <row r="13" spans="2:21" x14ac:dyDescent="0.3">
      <c r="B13" s="25" t="s">
        <v>12</v>
      </c>
      <c r="C13" s="25"/>
      <c r="D13" s="25"/>
      <c r="E13" s="25"/>
      <c r="F13" s="25" t="s">
        <v>16</v>
      </c>
      <c r="G13" s="25"/>
      <c r="H13" s="25"/>
      <c r="K13" s="21">
        <v>10</v>
      </c>
      <c r="L13" s="21">
        <v>1.83</v>
      </c>
      <c r="M13" s="21">
        <v>0.91</v>
      </c>
      <c r="N13" s="21">
        <v>9.9000000000000005E-2</v>
      </c>
      <c r="O13" s="21">
        <v>0.112</v>
      </c>
      <c r="Q13" s="21">
        <v>10</v>
      </c>
      <c r="R13" s="21"/>
      <c r="S13" s="21">
        <v>9.0999999999999998E-2</v>
      </c>
      <c r="T13" s="21"/>
    </row>
    <row r="14" spans="2:21" x14ac:dyDescent="0.3">
      <c r="B14" s="27" t="str">
        <f>IF(AND(E15=S8),"Impendans AL 3 Leder kabel 50Hz",IF(AND(E15=T8),"Impendans AL 4 Leder kabel 50Hz"))</f>
        <v>Impendans AL 4 Leder kabel 50Hz</v>
      </c>
      <c r="C14" s="27"/>
      <c r="D14" s="27"/>
      <c r="E14" s="27"/>
      <c r="F14" s="27"/>
      <c r="G14" s="27"/>
      <c r="H14" s="27"/>
      <c r="K14" s="21">
        <v>16</v>
      </c>
      <c r="L14" s="21">
        <v>1.1499999999999999</v>
      </c>
      <c r="M14" s="21">
        <v>8.5999999999999993E-2</v>
      </c>
      <c r="N14" s="21">
        <v>9.2999999999999999E-2</v>
      </c>
      <c r="O14" s="21">
        <v>0.107</v>
      </c>
      <c r="Q14" s="21">
        <v>16</v>
      </c>
      <c r="R14" s="21">
        <v>1.91</v>
      </c>
      <c r="S14" s="21">
        <v>8.5999999999999993E-2</v>
      </c>
      <c r="T14" s="21">
        <v>9.0999999999999998E-2</v>
      </c>
    </row>
    <row r="15" spans="2:21" x14ac:dyDescent="0.3">
      <c r="B15" s="12" t="s">
        <v>18</v>
      </c>
      <c r="C15" s="12" t="s">
        <v>9</v>
      </c>
      <c r="D15" s="12" t="s">
        <v>4</v>
      </c>
      <c r="E15" s="20" t="s">
        <v>14</v>
      </c>
      <c r="F15" s="12" t="s">
        <v>17</v>
      </c>
      <c r="G15" s="12" t="s">
        <v>19</v>
      </c>
      <c r="H15" s="13" t="s">
        <v>20</v>
      </c>
      <c r="K15" s="21">
        <v>25</v>
      </c>
      <c r="L15" s="21">
        <v>0.72699999999999998</v>
      </c>
      <c r="M15" s="21">
        <v>8.5000000000000006E-2</v>
      </c>
      <c r="N15" s="21">
        <v>9.1999999999999998E-2</v>
      </c>
      <c r="O15" s="21">
        <v>0.106</v>
      </c>
      <c r="Q15" s="21">
        <v>25</v>
      </c>
      <c r="R15" s="21">
        <v>1.2</v>
      </c>
      <c r="S15" s="21">
        <v>7.6999999999999999E-2</v>
      </c>
      <c r="T15" s="21">
        <v>8.4000000000000005E-2</v>
      </c>
    </row>
    <row r="16" spans="2:21" ht="36" customHeight="1" x14ac:dyDescent="0.3">
      <c r="B16" s="6">
        <v>60</v>
      </c>
      <c r="C16" s="6">
        <v>50</v>
      </c>
      <c r="D16" s="16">
        <f>IF(C16=Q14,R14,IF(C16=Q15,R15,IF(C16=Q16,R16,IF(C16=Q17,R17,IF(C16=Q18,R18,IF(C16=Q19,R19,IF(C16=Q20,R20,IF(C16=Q21,R21,IF(C16=Q22,R22,IF(C16=Q23,R23,IF(C16=Q24,R24,)))))))))))</f>
        <v>0.64100000000000001</v>
      </c>
      <c r="E16" s="16">
        <f>IF(AND(C16=Q14,E15=S8),S14,IF(AND(C16=Q15,E15=S8),S15,IF(AND(C16=Q16,E15=S8),S16,IF(AND(C16=Q17,E15=S8),S17,IF(AND(C16=Q18,E15=S8),S18,IF(AND(C16=Q19,E15=S8),S19,IF(AND(C16=Q20,E15=S8),S20,IF(AND(C16=Q21,E15=S8),S21,IF(AND(C16=Q22,E15=S8),S22,IF(AND(C16=Q23,E15=S8),S23,IF(AND(C16=Q14,E15=T8),T14,IF(AND(C16=Q15,E15=T8),T15,IF(AND(C16=Q16,E15=T8),T16,IF(AND(C16=Q17,E15=T8),T17,IF(AND(C16=Q18,E15=T8),T18,IF(AND(C16=Q19,E15=T8),T19,IF(AND(C16=Q20,E15=T8),T20,IF(AND(C16=Q21,E15=T8),T21,IF(AND(C16=Q22,E15=T8),T22,IF(AND(C16=Q23,E15=T8),T23,IF(AND(C16=Q24,E15=T8),T24)))))))))))))))))))))</f>
        <v>0.81</v>
      </c>
      <c r="F16" s="10"/>
      <c r="G16" s="7">
        <f>(B16/1000)*D16</f>
        <v>3.8460000000000001E-2</v>
      </c>
      <c r="H16" s="23">
        <f>(B16/1000)*E16</f>
        <v>4.8600000000000004E-2</v>
      </c>
      <c r="K16" s="21">
        <v>35</v>
      </c>
      <c r="L16" s="21">
        <v>0.52500000000000002</v>
      </c>
      <c r="M16" s="21">
        <v>7.2999999999999995E-2</v>
      </c>
      <c r="N16" s="21">
        <v>0.08</v>
      </c>
      <c r="O16" s="21">
        <v>9.4E-2</v>
      </c>
      <c r="Q16" s="21">
        <v>35</v>
      </c>
      <c r="R16" s="21">
        <v>0.86799999999999999</v>
      </c>
      <c r="S16" s="21">
        <v>7.0000000000000007E-2</v>
      </c>
      <c r="T16" s="21">
        <v>0.82</v>
      </c>
    </row>
    <row r="17" spans="2:20" x14ac:dyDescent="0.3">
      <c r="B17" s="18"/>
      <c r="C17" s="18"/>
      <c r="D17" s="18"/>
      <c r="E17" s="18"/>
      <c r="F17" s="18"/>
      <c r="G17" s="18"/>
      <c r="H17" s="18"/>
      <c r="K17" s="21">
        <v>50</v>
      </c>
      <c r="L17" s="21">
        <v>0.38800000000000001</v>
      </c>
      <c r="M17" s="21">
        <v>7.2999999999999995E-2</v>
      </c>
      <c r="N17" s="21">
        <v>0.08</v>
      </c>
      <c r="O17" s="21"/>
      <c r="Q17" s="21">
        <v>50</v>
      </c>
      <c r="R17" s="21">
        <v>0.64100000000000001</v>
      </c>
      <c r="S17" s="21">
        <v>7.3999999999999996E-2</v>
      </c>
      <c r="T17" s="21">
        <v>0.81</v>
      </c>
    </row>
    <row r="18" spans="2:20" x14ac:dyDescent="0.3">
      <c r="B18" s="15"/>
      <c r="C18" s="15"/>
      <c r="D18" s="15"/>
      <c r="E18" s="15"/>
      <c r="F18" s="15"/>
      <c r="G18" s="15"/>
      <c r="H18" s="15"/>
      <c r="K18" s="21">
        <v>70</v>
      </c>
      <c r="L18" s="21">
        <v>0.26900000000000002</v>
      </c>
      <c r="M18" s="21">
        <v>7.1999999999999995E-2</v>
      </c>
      <c r="N18" s="21">
        <v>0.79</v>
      </c>
      <c r="O18" s="21"/>
      <c r="Q18" s="21">
        <v>70</v>
      </c>
      <c r="R18" s="21">
        <v>0.44400000000000001</v>
      </c>
      <c r="S18" s="21">
        <v>7.2999999999999995E-2</v>
      </c>
      <c r="T18" s="21">
        <v>0.8</v>
      </c>
    </row>
    <row r="19" spans="2:20" x14ac:dyDescent="0.3">
      <c r="B19" s="19"/>
      <c r="C19" s="19"/>
      <c r="D19" s="19"/>
      <c r="E19" s="19"/>
      <c r="F19" s="19"/>
      <c r="G19" s="19"/>
      <c r="H19" s="19"/>
      <c r="K19" s="21">
        <v>95</v>
      </c>
      <c r="L19" s="21">
        <v>0.19400000000000001</v>
      </c>
      <c r="M19" s="21">
        <v>7.0000000000000007E-2</v>
      </c>
      <c r="N19" s="21">
        <v>7.6999999999999999E-2</v>
      </c>
      <c r="O19" s="21"/>
      <c r="Q19" s="21">
        <v>95</v>
      </c>
      <c r="R19" s="21">
        <v>0.32100000000000001</v>
      </c>
      <c r="S19" s="21">
        <v>7.0999999999999994E-2</v>
      </c>
      <c r="T19" s="21">
        <v>0.78</v>
      </c>
    </row>
    <row r="20" spans="2:20" x14ac:dyDescent="0.3">
      <c r="B20" s="14"/>
      <c r="C20" s="14"/>
      <c r="D20" s="14"/>
      <c r="E20" s="14"/>
      <c r="F20" s="14"/>
      <c r="G20" s="14"/>
      <c r="H20" s="14"/>
      <c r="K20" s="21">
        <v>120</v>
      </c>
      <c r="L20" s="21">
        <v>0.155</v>
      </c>
      <c r="M20" s="21">
        <v>7.0000000000000007E-2</v>
      </c>
      <c r="N20" s="21">
        <v>7.6999999999999999E-2</v>
      </c>
      <c r="O20" s="21"/>
      <c r="Q20" s="21">
        <v>120</v>
      </c>
      <c r="R20" s="21">
        <v>0.254</v>
      </c>
      <c r="S20" s="21">
        <v>7.0000000000000007E-2</v>
      </c>
      <c r="T20" s="21">
        <v>7.6999999999999999E-2</v>
      </c>
    </row>
    <row r="21" spans="2:20" ht="36" customHeight="1" x14ac:dyDescent="0.3">
      <c r="B21" s="14"/>
      <c r="C21" s="14"/>
      <c r="D21" s="14"/>
      <c r="E21" s="14"/>
      <c r="F21" s="14"/>
      <c r="G21" s="14"/>
      <c r="H21" s="14"/>
      <c r="K21" s="21">
        <v>150</v>
      </c>
      <c r="L21" s="21">
        <v>0.126</v>
      </c>
      <c r="M21" s="21">
        <v>7.0000000000000007E-2</v>
      </c>
      <c r="N21" s="21">
        <v>7.6999999999999999E-2</v>
      </c>
      <c r="O21" s="21"/>
      <c r="Q21" s="21">
        <v>150</v>
      </c>
      <c r="R21" s="21">
        <v>0.20699999999999999</v>
      </c>
      <c r="S21" s="21">
        <v>7.0999999999999994E-2</v>
      </c>
      <c r="T21" s="21">
        <v>7.8E-2</v>
      </c>
    </row>
    <row r="22" spans="2:20" x14ac:dyDescent="0.3">
      <c r="K22" s="21">
        <v>185</v>
      </c>
      <c r="L22" s="21">
        <v>0.1017</v>
      </c>
      <c r="M22" s="21">
        <v>7.0000000000000007E-2</v>
      </c>
      <c r="N22" s="21">
        <v>7.6999999999999999E-2</v>
      </c>
      <c r="O22" s="21"/>
      <c r="Q22" s="21">
        <v>185</v>
      </c>
      <c r="R22" s="21">
        <v>0.16600000000000001</v>
      </c>
      <c r="S22" s="21">
        <v>7.0999999999999994E-2</v>
      </c>
      <c r="T22" s="21">
        <v>7.8E-2</v>
      </c>
    </row>
    <row r="23" spans="2:20" x14ac:dyDescent="0.3">
      <c r="K23" s="21">
        <v>240</v>
      </c>
      <c r="L23" s="21">
        <v>7.8700000000000006E-2</v>
      </c>
      <c r="M23" s="21">
        <v>7.0000000000000007E-2</v>
      </c>
      <c r="N23" s="21">
        <v>7.6999999999999999E-2</v>
      </c>
      <c r="O23" s="21"/>
      <c r="Q23" s="21">
        <v>240</v>
      </c>
      <c r="R23" s="21">
        <v>0.127</v>
      </c>
      <c r="S23" s="21">
        <v>7.0000000000000007E-2</v>
      </c>
      <c r="T23" s="21">
        <v>7.6999999999999999E-2</v>
      </c>
    </row>
    <row r="24" spans="2:20" x14ac:dyDescent="0.3">
      <c r="Q24" s="21">
        <v>300</v>
      </c>
      <c r="R24" s="21">
        <v>0.10299999999999999</v>
      </c>
      <c r="S24" s="21"/>
      <c r="T24" s="21">
        <v>7.6999999999999999E-2</v>
      </c>
    </row>
  </sheetData>
  <mergeCells count="9">
    <mergeCell ref="K7:O7"/>
    <mergeCell ref="Q7:T7"/>
    <mergeCell ref="B14:H14"/>
    <mergeCell ref="B3:H3"/>
    <mergeCell ref="B9:H9"/>
    <mergeCell ref="F8:H8"/>
    <mergeCell ref="B8:E8"/>
    <mergeCell ref="B13:E13"/>
    <mergeCell ref="F13:H13"/>
  </mergeCells>
  <dataValidations count="4">
    <dataValidation type="list" allowBlank="1" showInputMessage="1" showErrorMessage="1" sqref="C11 C21" xr:uid="{88C8513A-0F23-4DD8-9A48-3705E111313E}">
      <formula1>$K$9:$K$23</formula1>
    </dataValidation>
    <dataValidation type="list" allowBlank="1" showInputMessage="1" showErrorMessage="1" sqref="E10 E20" xr:uid="{3C3C57C3-4F35-41D1-B610-438900971C77}">
      <formula1>$M$8:$O$8</formula1>
    </dataValidation>
    <dataValidation type="list" allowBlank="1" showInputMessage="1" showErrorMessage="1" sqref="E15" xr:uid="{A6693AA7-F56B-468E-B771-E472B133CFFA}">
      <formula1>$S$8:$T$8</formula1>
    </dataValidation>
    <dataValidation type="list" allowBlank="1" showInputMessage="1" showErrorMessage="1" sqref="C16" xr:uid="{27A06287-9C49-4B39-8883-B4BB1AD82FC5}">
      <formula1>$Q$14:$Q$24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5686C-E1FE-465B-8F77-CCD8F191E813}">
  <dimension ref="A2:O29"/>
  <sheetViews>
    <sheetView workbookViewId="0">
      <selection activeCell="D27" sqref="D27"/>
    </sheetView>
  </sheetViews>
  <sheetFormatPr defaultRowHeight="14.4" x14ac:dyDescent="0.3"/>
  <cols>
    <col min="3" max="3" width="7.33203125" bestFit="1" customWidth="1"/>
    <col min="4" max="4" width="8.88671875" bestFit="1" customWidth="1"/>
    <col min="5" max="5" width="6.33203125" bestFit="1" customWidth="1"/>
    <col min="6" max="7" width="10" bestFit="1" customWidth="1"/>
    <col min="8" max="8" width="6.88671875" bestFit="1" customWidth="1"/>
    <col min="9" max="9" width="19.109375" customWidth="1"/>
    <col min="10" max="10" width="7.109375" bestFit="1" customWidth="1"/>
    <col min="11" max="11" width="13.21875" customWidth="1"/>
    <col min="12" max="12" width="9.33203125" bestFit="1" customWidth="1"/>
    <col min="13" max="13" width="11" customWidth="1"/>
    <col min="14" max="14" width="6.6640625" bestFit="1" customWidth="1"/>
    <col min="15" max="15" width="12.33203125" bestFit="1" customWidth="1"/>
  </cols>
  <sheetData>
    <row r="2" spans="3:15" ht="14.4" customHeight="1" x14ac:dyDescent="0.3">
      <c r="F2" s="29" t="s">
        <v>28</v>
      </c>
      <c r="G2" s="29"/>
      <c r="H2" s="29"/>
      <c r="I2" s="29"/>
      <c r="J2" s="29"/>
      <c r="K2" s="29"/>
      <c r="L2" s="29"/>
      <c r="M2" s="29"/>
    </row>
    <row r="3" spans="3:15" x14ac:dyDescent="0.3">
      <c r="F3" s="29"/>
      <c r="G3" s="29"/>
      <c r="H3" s="29"/>
      <c r="I3" s="29"/>
      <c r="J3" s="29"/>
      <c r="K3" s="29"/>
      <c r="L3" s="29"/>
      <c r="M3" s="29"/>
    </row>
    <row r="5" spans="3:15" x14ac:dyDescent="0.3">
      <c r="C5" s="26" t="s">
        <v>25</v>
      </c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</row>
    <row r="6" spans="3:15" ht="28.8" customHeight="1" x14ac:dyDescent="0.3">
      <c r="C6" s="17" t="s">
        <v>30</v>
      </c>
      <c r="D6" s="17" t="s">
        <v>31</v>
      </c>
      <c r="E6" s="17" t="s">
        <v>23</v>
      </c>
      <c r="F6" s="24" t="s">
        <v>32</v>
      </c>
      <c r="G6" s="24" t="s">
        <v>33</v>
      </c>
      <c r="H6" s="6" t="s">
        <v>24</v>
      </c>
      <c r="I6" s="17" t="s">
        <v>17</v>
      </c>
      <c r="J6" s="17" t="s">
        <v>29</v>
      </c>
      <c r="K6" s="17" t="s">
        <v>17</v>
      </c>
      <c r="L6" s="17" t="s">
        <v>27</v>
      </c>
      <c r="M6" s="17" t="s">
        <v>17</v>
      </c>
      <c r="N6" s="17" t="s">
        <v>34</v>
      </c>
      <c r="O6" s="17" t="s">
        <v>35</v>
      </c>
    </row>
    <row r="7" spans="3:15" ht="36" customHeight="1" x14ac:dyDescent="0.3">
      <c r="C7" s="6">
        <v>210</v>
      </c>
      <c r="D7" s="6">
        <v>0.8</v>
      </c>
      <c r="E7" s="6">
        <v>400</v>
      </c>
      <c r="F7" s="22">
        <f>DEGREES(ACOS((D7)))</f>
        <v>36.869897645844013</v>
      </c>
      <c r="G7" s="22">
        <f>ACOS(D7)</f>
        <v>0.64350110879328426</v>
      </c>
      <c r="H7" s="11" t="str">
        <f>IF(AND(H6="Fase nul"),"2",IF(AND(H6="3 Faset"),"1"))</f>
        <v>1</v>
      </c>
      <c r="I7" s="10"/>
      <c r="J7" s="8">
        <f>H7*(1.25*Impendans!G11*D7+Impendans!H11*SIN(G7))*C7</f>
        <v>3.6271199999999997</v>
      </c>
      <c r="K7" s="10"/>
      <c r="L7" s="11">
        <f>SQRT(3)*J7</f>
        <v>6.2823561251492253</v>
      </c>
      <c r="M7" s="2"/>
      <c r="N7" s="22">
        <f>(L7/E7)*100</f>
        <v>1.5705890312873065</v>
      </c>
      <c r="O7" s="8">
        <f>E7-L7</f>
        <v>393.71764387485075</v>
      </c>
    </row>
    <row r="8" spans="3:15" x14ac:dyDescent="0.3"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</row>
    <row r="9" spans="3:15" x14ac:dyDescent="0.3"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</row>
    <row r="10" spans="3:15" x14ac:dyDescent="0.3"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</row>
    <row r="11" spans="3:15" x14ac:dyDescent="0.3"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</row>
    <row r="12" spans="3:15" x14ac:dyDescent="0.3"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</row>
    <row r="13" spans="3:15" x14ac:dyDescent="0.3"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3:15" x14ac:dyDescent="0.3">
      <c r="C14" s="26" t="s">
        <v>26</v>
      </c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</row>
    <row r="15" spans="3:15" ht="28.8" customHeight="1" x14ac:dyDescent="0.3">
      <c r="C15" s="17" t="s">
        <v>30</v>
      </c>
      <c r="D15" s="17" t="s">
        <v>31</v>
      </c>
      <c r="E15" s="17" t="s">
        <v>23</v>
      </c>
      <c r="F15" s="24" t="s">
        <v>32</v>
      </c>
      <c r="G15" s="24" t="s">
        <v>33</v>
      </c>
      <c r="H15" s="6" t="s">
        <v>24</v>
      </c>
      <c r="I15" s="17" t="s">
        <v>17</v>
      </c>
      <c r="J15" s="17" t="s">
        <v>29</v>
      </c>
      <c r="K15" s="17" t="s">
        <v>17</v>
      </c>
      <c r="L15" s="17" t="s">
        <v>27</v>
      </c>
      <c r="M15" s="17" t="s">
        <v>17</v>
      </c>
      <c r="N15" s="17" t="s">
        <v>34</v>
      </c>
      <c r="O15" s="17" t="s">
        <v>35</v>
      </c>
    </row>
    <row r="16" spans="3:15" ht="36" customHeight="1" x14ac:dyDescent="0.3">
      <c r="C16" s="6">
        <v>85</v>
      </c>
      <c r="D16" s="6">
        <v>0.8</v>
      </c>
      <c r="E16" s="6">
        <v>400</v>
      </c>
      <c r="F16" s="22">
        <f>DEGREES(ACOS((D16)))</f>
        <v>36.869897645844013</v>
      </c>
      <c r="G16" s="22">
        <f>ACOS(D16)</f>
        <v>0.64350110879328426</v>
      </c>
      <c r="H16" s="11" t="str">
        <f>IF(AND(H15="Fase nul"),"2",IF(AND(H15="3 Faset"),"1"))</f>
        <v>1</v>
      </c>
      <c r="I16" s="10"/>
      <c r="J16" s="8">
        <f>H16*(1.25*Impendans!G16*D16+Impendans!H16*SIN(G16))*C16</f>
        <v>5.7477</v>
      </c>
      <c r="K16" s="10"/>
      <c r="L16" s="11">
        <f>SQRT(3)*J16</f>
        <v>9.9553084266636347</v>
      </c>
      <c r="M16" s="2"/>
      <c r="N16" s="22">
        <f>(L16/E16)*100</f>
        <v>2.4888271066659087</v>
      </c>
      <c r="O16" s="8">
        <f>E16-L16</f>
        <v>390.04469157333637</v>
      </c>
    </row>
    <row r="29" spans="1:1" x14ac:dyDescent="0.3">
      <c r="A29" t="s">
        <v>36</v>
      </c>
    </row>
  </sheetData>
  <mergeCells count="3">
    <mergeCell ref="C5:O5"/>
    <mergeCell ref="C14:O14"/>
    <mergeCell ref="F2:M3"/>
  </mergeCells>
  <dataValidations count="1">
    <dataValidation type="list" allowBlank="1" showInputMessage="1" showErrorMessage="1" sqref="H6 H15" xr:uid="{508223BB-3CE4-42B7-9559-E423750FB666}">
      <formula1>"3 Faset, Fase nul"</formula1>
    </dataValidation>
  </dataValidation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124DC-980C-4D95-83CF-973A9AD7158D}">
  <dimension ref="C2:P12"/>
  <sheetViews>
    <sheetView workbookViewId="0">
      <selection activeCell="H18" sqref="H18"/>
    </sheetView>
  </sheetViews>
  <sheetFormatPr defaultRowHeight="14.4" x14ac:dyDescent="0.3"/>
  <cols>
    <col min="3" max="3" width="10" customWidth="1"/>
    <col min="4" max="4" width="6.6640625" customWidth="1"/>
    <col min="5" max="5" width="9.6640625" customWidth="1"/>
    <col min="6" max="6" width="9.5546875" bestFit="1" customWidth="1"/>
    <col min="7" max="7" width="12.44140625" bestFit="1" customWidth="1"/>
    <col min="8" max="9" width="12.44140625" customWidth="1"/>
  </cols>
  <sheetData>
    <row r="2" spans="3:16" ht="14.4" customHeight="1" x14ac:dyDescent="0.3">
      <c r="F2" s="30" t="s">
        <v>28</v>
      </c>
      <c r="G2" s="30"/>
      <c r="H2" s="30"/>
      <c r="I2" s="30"/>
      <c r="J2" s="30"/>
      <c r="K2" s="30"/>
      <c r="L2" s="30"/>
      <c r="M2" s="30"/>
      <c r="N2" s="30"/>
      <c r="O2" s="30"/>
      <c r="P2" s="30"/>
    </row>
    <row r="3" spans="3:16" x14ac:dyDescent="0.3"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</row>
    <row r="5" spans="3:16" x14ac:dyDescent="0.3">
      <c r="C5" s="25" t="s">
        <v>40</v>
      </c>
      <c r="D5" s="25"/>
      <c r="E5" s="25"/>
      <c r="F5" s="25"/>
      <c r="G5" s="25"/>
      <c r="H5" s="25"/>
      <c r="I5" s="25"/>
      <c r="J5" s="25"/>
      <c r="K5" s="25"/>
    </row>
    <row r="6" spans="3:16" ht="26.4" customHeight="1" x14ac:dyDescent="0.3">
      <c r="C6" s="17" t="s">
        <v>37</v>
      </c>
      <c r="D6" s="24" t="s">
        <v>38</v>
      </c>
      <c r="E6" s="24" t="s">
        <v>39</v>
      </c>
      <c r="F6" s="24" t="s">
        <v>41</v>
      </c>
      <c r="G6" s="24" t="s">
        <v>42</v>
      </c>
      <c r="H6" s="24" t="s">
        <v>17</v>
      </c>
      <c r="I6" s="24" t="s">
        <v>48</v>
      </c>
      <c r="J6" s="24" t="s">
        <v>46</v>
      </c>
      <c r="K6" s="24" t="s">
        <v>47</v>
      </c>
    </row>
    <row r="7" spans="3:16" ht="36" customHeight="1" x14ac:dyDescent="0.3">
      <c r="C7" s="31">
        <f>(Impendans!E5/SQRT(3))/Impendans!C5</f>
        <v>1.4433756729740645E-2</v>
      </c>
      <c r="D7" s="11">
        <f>DEGREES(ACOS((Impendans!D5)))</f>
        <v>72.542396876277905</v>
      </c>
      <c r="E7" s="11">
        <f>ACOS(Impendans!D5)</f>
        <v>1.266103672779499</v>
      </c>
      <c r="F7" s="11">
        <f>Impendans!G11</f>
        <v>1.5520000000000001E-2</v>
      </c>
      <c r="G7" s="11">
        <f>Impendans!H11</f>
        <v>2.9199999999999999E-3</v>
      </c>
      <c r="H7" s="10"/>
      <c r="I7" s="6">
        <v>1.6</v>
      </c>
      <c r="J7" s="2">
        <f>(F7*I7)+(IMABS(G7))</f>
        <v>2.7752000000000002E-2</v>
      </c>
      <c r="K7" s="2"/>
    </row>
    <row r="10" spans="3:16" x14ac:dyDescent="0.3">
      <c r="C10" s="25" t="s">
        <v>43</v>
      </c>
      <c r="D10" s="25"/>
      <c r="E10" s="25"/>
      <c r="F10" s="25"/>
      <c r="G10" s="25"/>
      <c r="H10" s="25"/>
      <c r="I10" s="25"/>
      <c r="J10" s="25"/>
      <c r="K10" s="25"/>
    </row>
    <row r="11" spans="3:16" ht="28.8" x14ac:dyDescent="0.3">
      <c r="C11" s="17" t="s">
        <v>37</v>
      </c>
      <c r="D11" s="24" t="s">
        <v>38</v>
      </c>
      <c r="E11" s="24" t="s">
        <v>39</v>
      </c>
      <c r="F11" s="24" t="s">
        <v>44</v>
      </c>
      <c r="G11" s="24" t="s">
        <v>45</v>
      </c>
      <c r="H11" s="24" t="s">
        <v>17</v>
      </c>
      <c r="I11" s="24" t="s">
        <v>48</v>
      </c>
      <c r="J11" s="24" t="s">
        <v>46</v>
      </c>
      <c r="K11" s="24" t="s">
        <v>47</v>
      </c>
    </row>
    <row r="12" spans="3:16" ht="36" customHeight="1" x14ac:dyDescent="0.3">
      <c r="C12" s="31">
        <f>(Impendans!E5/SQRT(3))/Impendans!C5</f>
        <v>1.4433756729740645E-2</v>
      </c>
      <c r="D12" s="11">
        <f>DEGREES(ACOS((Impendans!D5)))</f>
        <v>72.542396876277905</v>
      </c>
      <c r="E12" s="11">
        <f>ACOS(Impendans!D5)</f>
        <v>1.266103672779499</v>
      </c>
      <c r="F12" s="11">
        <f>Impendans!G16</f>
        <v>3.8460000000000001E-2</v>
      </c>
      <c r="G12" s="7">
        <f>Impendans!H16</f>
        <v>4.8600000000000004E-2</v>
      </c>
      <c r="H12" s="10"/>
      <c r="I12" s="6">
        <v>1</v>
      </c>
      <c r="J12" s="2">
        <f>(F12*I12)+(E12*G12)</f>
        <v>9.9992638497083647E-2</v>
      </c>
      <c r="K12" s="2"/>
    </row>
  </sheetData>
  <mergeCells count="3">
    <mergeCell ref="F2:P3"/>
    <mergeCell ref="C10:K10"/>
    <mergeCell ref="C5:K5"/>
  </mergeCells>
  <dataValidations count="1">
    <dataValidation type="list" allowBlank="1" showInputMessage="1" showErrorMessage="1" sqref="I7 I12" xr:uid="{867FEB66-F6AA-4F45-8396-958926B53CA4}">
      <mc:AlternateContent xmlns:x12ac="http://schemas.microsoft.com/office/spreadsheetml/2011/1/ac" xmlns:mc="http://schemas.openxmlformats.org/markup-compatibility/2006">
        <mc:Choice Requires="x12ac">
          <x12ac:list>1,"1,28","1,60","1,48","1,2","1,38","1,30"</x12ac:list>
        </mc:Choice>
        <mc:Fallback>
          <formula1>"1,1,28,1,60,1,48,1,2,1,38,1,30"</formula1>
        </mc:Fallback>
      </mc:AlternateContent>
    </dataValidation>
  </dataValidation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</vt:i4>
      </vt:variant>
      <vt:variant>
        <vt:lpstr>Navngivne områder</vt:lpstr>
      </vt:variant>
      <vt:variant>
        <vt:i4>3</vt:i4>
      </vt:variant>
    </vt:vector>
  </HeadingPairs>
  <TitlesOfParts>
    <vt:vector size="6" baseType="lpstr">
      <vt:lpstr>Impendans</vt:lpstr>
      <vt:lpstr>Spændingsfald</vt:lpstr>
      <vt:lpstr>Kortslutningsberegning</vt:lpstr>
      <vt:lpstr>Ledere</vt:lpstr>
      <vt:lpstr>Ledere2</vt:lpstr>
      <vt:lpstr>Tværsnit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Karsten Hyldgaard</dc:creator>
  <cp:lastModifiedBy>Karsten Hyldgaard</cp:lastModifiedBy>
  <dcterms:created xsi:type="dcterms:W3CDTF">2021-03-25T18:31:35Z</dcterms:created>
  <dcterms:modified xsi:type="dcterms:W3CDTF">2021-03-27T11:45:45Z</dcterms:modified>
</cp:coreProperties>
</file>