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private/var/mobile/Library/Mobile Documents/com~apple~CloudDocs/Downloads/"/>
    </mc:Choice>
  </mc:AlternateContent>
  <xr:revisionPtr revIDLastSave="0" documentId="11_71924CBDAA713504F71EFE3CECB5964EB28B8EAC" xr6:coauthVersionLast="47" xr6:coauthVersionMax="47" xr10:uidLastSave="{00000000-0000-0000-0000-000000000000}"/>
  <bookViews>
    <workbookView xWindow="0" yWindow="0" windowWidth="0" windowHeight="0" xr2:uid="{00000000-000D-0000-FFFF-FFFF00000000}"/>
  </bookViews>
  <sheets>
    <sheet name="Fastlønnet med pension" sheetId="1" r:id="rId1"/>
    <sheet name="Fastlønnet uden pension" sheetId="2" r:id="rId2"/>
    <sheet name="Timelønnet" sheetId="3" r:id="rId3"/>
    <sheet name="Ark2" sheetId="4" r:id="rId4"/>
    <sheet name="Ark3" sheetId="5" r:id="rId5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9" roundtripDataSignature="AMtx7mjZnXpZVMvpMrMOzmI1boG9yDxAew=="/>
    </ext>
  </extLst>
</workbook>
</file>

<file path=xl/calcChain.xml><?xml version="1.0" encoding="utf-8"?>
<calcChain xmlns="http://schemas.openxmlformats.org/spreadsheetml/2006/main">
  <c r="F13" i="3" l="1"/>
  <c r="D14" i="3"/>
  <c r="D41" i="3"/>
  <c r="D42" i="3"/>
  <c r="D43" i="3"/>
  <c r="D44" i="3"/>
  <c r="F44" i="3"/>
  <c r="F43" i="3"/>
  <c r="F42" i="3"/>
  <c r="F41" i="3"/>
  <c r="F40" i="3"/>
  <c r="D39" i="3"/>
  <c r="F39" i="3"/>
  <c r="D38" i="3"/>
  <c r="F38" i="3"/>
  <c r="D35" i="3"/>
  <c r="D37" i="3"/>
  <c r="F37" i="3"/>
  <c r="F36" i="3"/>
  <c r="F35" i="3"/>
  <c r="D16" i="3"/>
  <c r="F16" i="3"/>
  <c r="D34" i="3"/>
  <c r="F34" i="3"/>
  <c r="F17" i="3"/>
  <c r="E19" i="3"/>
  <c r="E20" i="3"/>
  <c r="E21" i="3"/>
  <c r="D23" i="3"/>
  <c r="F23" i="3"/>
  <c r="D33" i="3"/>
  <c r="F33" i="3"/>
  <c r="D32" i="3"/>
  <c r="F32" i="3"/>
  <c r="D31" i="3"/>
  <c r="F31" i="3"/>
  <c r="F25" i="3"/>
  <c r="B23" i="3"/>
  <c r="F40" i="2"/>
  <c r="F39" i="2"/>
  <c r="D38" i="2"/>
  <c r="F38" i="2"/>
  <c r="D35" i="2"/>
  <c r="D37" i="2"/>
  <c r="F37" i="2"/>
  <c r="F36" i="2"/>
  <c r="F35" i="2"/>
  <c r="D16" i="2"/>
  <c r="F16" i="2"/>
  <c r="D34" i="2"/>
  <c r="F34" i="2"/>
  <c r="F17" i="2"/>
  <c r="E19" i="2"/>
  <c r="E20" i="2"/>
  <c r="E21" i="2"/>
  <c r="D23" i="2"/>
  <c r="F23" i="2"/>
  <c r="D33" i="2"/>
  <c r="F33" i="2"/>
  <c r="D32" i="2"/>
  <c r="F32" i="2"/>
  <c r="D31" i="2"/>
  <c r="F31" i="2"/>
  <c r="F25" i="2"/>
  <c r="B23" i="2"/>
  <c r="F43" i="1"/>
  <c r="F42" i="1"/>
  <c r="D41" i="1"/>
  <c r="F41" i="1"/>
  <c r="D16" i="1"/>
  <c r="D40" i="1"/>
  <c r="F40" i="1"/>
  <c r="F16" i="1"/>
  <c r="D39" i="1"/>
  <c r="F39" i="1"/>
  <c r="F38" i="1"/>
  <c r="F37" i="1"/>
  <c r="D36" i="1"/>
  <c r="F36" i="1"/>
  <c r="D17" i="1"/>
  <c r="F17" i="1"/>
  <c r="D35" i="1"/>
  <c r="F35" i="1"/>
  <c r="F18" i="1"/>
  <c r="E20" i="1"/>
  <c r="E21" i="1"/>
  <c r="E22" i="1"/>
  <c r="D24" i="1"/>
  <c r="F24" i="1"/>
  <c r="D34" i="1"/>
  <c r="F34" i="1"/>
  <c r="D33" i="1"/>
  <c r="F33" i="1"/>
  <c r="D32" i="1"/>
  <c r="F32" i="1"/>
  <c r="F26" i="1"/>
  <c r="B24" i="1"/>
</calcChain>
</file>

<file path=xl/sharedStrings.xml><?xml version="1.0" encoding="utf-8"?>
<sst xmlns="http://schemas.openxmlformats.org/spreadsheetml/2006/main" count="163" uniqueCount="68">
  <si>
    <t>Lønseddel</t>
  </si>
  <si>
    <t>Dette skal ikke med på lønsedlen men skal bruges ved manuel indberetning</t>
  </si>
  <si>
    <t>Lønmodtagers navn</t>
  </si>
  <si>
    <t>CPR-nr.</t>
  </si>
  <si>
    <t>000000-0000</t>
  </si>
  <si>
    <t>Indberetningsfelt i E-indkomst</t>
  </si>
  <si>
    <t>adresse</t>
  </si>
  <si>
    <t xml:space="preserve">Trækprocent: </t>
  </si>
  <si>
    <t>Postnr. + by</t>
  </si>
  <si>
    <t>Månedsfradrag:</t>
  </si>
  <si>
    <t>CVR-nr.:</t>
  </si>
  <si>
    <t>xxxxxxxx</t>
  </si>
  <si>
    <t>Firma</t>
  </si>
  <si>
    <t>Virksomhedens navn</t>
  </si>
  <si>
    <t>Adresse</t>
  </si>
  <si>
    <t>Postnr. + By</t>
  </si>
  <si>
    <t>Lønperiode:</t>
  </si>
  <si>
    <t>01.08.2019 – 31.08.2019</t>
  </si>
  <si>
    <t>ATP satser</t>
  </si>
  <si>
    <t>Bruttoløn</t>
  </si>
  <si>
    <t>Timeløn ialt</t>
  </si>
  <si>
    <t>Sats</t>
  </si>
  <si>
    <t>Timer</t>
  </si>
  <si>
    <t>Ferieberettiget indkomst</t>
  </si>
  <si>
    <t>ATP medarbejder betalt</t>
  </si>
  <si>
    <t>AM-bidrag:</t>
  </si>
  <si>
    <t>% af</t>
  </si>
  <si>
    <t>AM-pension medarbejder</t>
  </si>
  <si>
    <t>"0016"</t>
  </si>
  <si>
    <t>A-indkomst</t>
  </si>
  <si>
    <t>A-skattepligtig indkomst</t>
  </si>
  <si>
    <t>Personligt fradrag:</t>
  </si>
  <si>
    <t>Skattegrundlag:</t>
  </si>
  <si>
    <t>A-Skat:</t>
  </si>
  <si>
    <t xml:space="preserve"> % af</t>
  </si>
  <si>
    <t>"0015"</t>
  </si>
  <si>
    <t>Nettoløn til udbetaling:</t>
  </si>
  <si>
    <t>31.08.2019</t>
  </si>
  <si>
    <t>Løn til udbetaling:</t>
  </si>
  <si>
    <t>Saldi:</t>
  </si>
  <si>
    <t>Perioden</t>
  </si>
  <si>
    <t>År til dato</t>
  </si>
  <si>
    <t>Indberet for perioden</t>
  </si>
  <si>
    <t>AM indkomst</t>
  </si>
  <si>
    <t>"0013"</t>
  </si>
  <si>
    <t>A-Indkomst</t>
  </si>
  <si>
    <t>A Skat inkl. feriepenge</t>
  </si>
  <si>
    <t>A Skat</t>
  </si>
  <si>
    <t>AM bidrag</t>
  </si>
  <si>
    <t>AM bidrag inkl. feriepenge</t>
  </si>
  <si>
    <t>ATP bidrag medarbejder</t>
  </si>
  <si>
    <t>ATP bidrag arbejdsgiver</t>
  </si>
  <si>
    <t>ATP ialt</t>
  </si>
  <si>
    <t>"0046"</t>
  </si>
  <si>
    <t>Pension medarbejder</t>
  </si>
  <si>
    <t>"147"</t>
  </si>
  <si>
    <t>Pension arbejdsgiver</t>
  </si>
  <si>
    <t>Arbejdstimer</t>
  </si>
  <si>
    <t>%</t>
  </si>
  <si>
    <t>"0200"</t>
  </si>
  <si>
    <t>"148"</t>
  </si>
  <si>
    <t>Optjent ferie</t>
  </si>
  <si>
    <t>Optjent ubetalte feriedage</t>
  </si>
  <si>
    <t>Optjente bruttoferiepenge</t>
  </si>
  <si>
    <t>AM-bidrag feriepenge</t>
  </si>
  <si>
    <t>A-skat af feriepenge</t>
  </si>
  <si>
    <t>Optjente netto feriepenge</t>
  </si>
  <si>
    <t>"202"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</si>
</sst>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kr-406]\ #,##0.00;[Red][$kr-406]&quot; -&quot;#,##0.00"/>
    <numFmt numFmtId="165" formatCode="&quot;kr.&quot;\ #,##0.00"/>
  </numFmts>
  <fonts count="11" x14ac:knownFonts="1">
    <font>
      <sz val="10"/>
      <color rgb="FF000000"/>
      <name val="Arial"/>
    </font>
    <font>
      <b/>
      <sz val="10"/>
      <color theme="1"/>
      <name val="Arial"/>
    </font>
    <font>
      <sz val="10"/>
      <color theme="1"/>
      <name val="Arial"/>
    </font>
    <font>
      <sz val="12"/>
      <color theme="1"/>
      <name val="Arial"/>
    </font>
    <font>
      <sz val="11"/>
      <color rgb="FF3F3F76"/>
      <name val="Calibri"/>
    </font>
    <font>
      <sz val="10"/>
      <name val="Arial"/>
    </font>
    <font>
      <b/>
      <sz val="10"/>
      <name val="Arial"/>
    </font>
    <font>
      <i/>
      <sz val="10"/>
      <color theme="1"/>
      <name val="Arial"/>
    </font>
    <font>
      <b/>
      <sz val="8"/>
      <color theme="1"/>
      <name val="Arial"/>
    </font>
    <font>
      <sz val="8"/>
      <color theme="1"/>
      <name val="Arial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CC99"/>
        <bgColor rgb="FFFFCC99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/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0" fontId="2" fillId="0" borderId="0" xfId="0" applyFont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4" fontId="4" fillId="2" borderId="1" xfId="0" applyNumberFormat="1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left"/>
    </xf>
    <xf numFmtId="0" fontId="5" fillId="0" borderId="0" xfId="0" applyFont="1" applyAlignment="1"/>
    <xf numFmtId="0" fontId="5" fillId="0" borderId="0" xfId="0" applyFont="1"/>
    <xf numFmtId="0" fontId="6" fillId="0" borderId="0" xfId="0" applyFont="1" applyAlignment="1"/>
    <xf numFmtId="164" fontId="2" fillId="0" borderId="0" xfId="0" applyNumberFormat="1" applyFont="1"/>
    <xf numFmtId="165" fontId="2" fillId="0" borderId="0" xfId="0" applyNumberFormat="1" applyFont="1"/>
    <xf numFmtId="0" fontId="2" fillId="3" borderId="0" xfId="0" applyFont="1" applyFill="1" applyAlignment="1">
      <alignment horizontal="right"/>
    </xf>
    <xf numFmtId="0" fontId="4" fillId="2" borderId="1" xfId="0" applyFont="1" applyFill="1" applyBorder="1" applyAlignment="1">
      <alignment horizontal="right"/>
    </xf>
    <xf numFmtId="9" fontId="2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2" xfId="0" applyFont="1" applyBorder="1"/>
    <xf numFmtId="164" fontId="2" fillId="0" borderId="2" xfId="0" applyNumberFormat="1" applyFont="1" applyBorder="1"/>
    <xf numFmtId="0" fontId="2" fillId="0" borderId="0" xfId="0" applyFont="1" applyAlignment="1">
      <alignment horizontal="right"/>
    </xf>
    <xf numFmtId="164" fontId="7" fillId="3" borderId="0" xfId="0" applyNumberFormat="1" applyFont="1" applyFill="1"/>
    <xf numFmtId="0" fontId="7" fillId="3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5" fillId="0" borderId="2" xfId="0" applyFont="1" applyBorder="1" applyAlignment="1"/>
    <xf numFmtId="0" fontId="1" fillId="0" borderId="2" xfId="0" applyFont="1" applyBorder="1" applyAlignment="1">
      <alignment horizontal="right"/>
    </xf>
    <xf numFmtId="0" fontId="8" fillId="0" borderId="3" xfId="0" applyFont="1" applyBorder="1"/>
    <xf numFmtId="0" fontId="9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6" xfId="0" applyFont="1" applyBorder="1"/>
    <xf numFmtId="0" fontId="9" fillId="0" borderId="0" xfId="0" applyFont="1"/>
    <xf numFmtId="164" fontId="9" fillId="0" borderId="0" xfId="0" applyNumberFormat="1" applyFont="1"/>
    <xf numFmtId="164" fontId="9" fillId="0" borderId="7" xfId="0" applyNumberFormat="1" applyFont="1" applyBorder="1"/>
    <xf numFmtId="0" fontId="10" fillId="0" borderId="6" xfId="0" applyFont="1" applyBorder="1" applyAlignment="1"/>
    <xf numFmtId="164" fontId="9" fillId="0" borderId="0" xfId="0" applyNumberFormat="1" applyFont="1" applyAlignment="1"/>
    <xf numFmtId="0" fontId="9" fillId="0" borderId="6" xfId="0" applyFont="1" applyBorder="1" applyAlignment="1"/>
    <xf numFmtId="0" fontId="9" fillId="0" borderId="0" xfId="0" applyFont="1" applyAlignment="1"/>
    <xf numFmtId="10" fontId="9" fillId="0" borderId="0" xfId="0" applyNumberFormat="1" applyFont="1"/>
    <xf numFmtId="0" fontId="9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11</xdr:row>
      <xdr:rowOff>85725</xdr:rowOff>
    </xdr:from>
    <xdr:ext cx="5648325" cy="1876425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/>
  </sheetViews>
  <sheetFormatPr defaultColWidth="14.42578125" defaultRowHeight="15" customHeight="1" x14ac:dyDescent="0.15"/>
  <cols>
    <col min="1" max="1" width="28.9921875" customWidth="1"/>
    <col min="2" max="2" width="23.59765625" customWidth="1"/>
    <col min="3" max="3" width="9.16796875" customWidth="1"/>
    <col min="4" max="4" width="22.25" customWidth="1"/>
    <col min="5" max="5" width="13.078125" customWidth="1"/>
    <col min="6" max="6" width="14.0234375" customWidth="1"/>
    <col min="7" max="7" width="11.59375" customWidth="1"/>
    <col min="8" max="8" width="30.74609375" customWidth="1"/>
    <col min="9" max="26" width="11.59375" customWidth="1"/>
  </cols>
  <sheetData>
    <row r="1" spans="1:26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15">
      <c r="A2" s="2"/>
      <c r="B2" s="2"/>
      <c r="C2" s="2"/>
      <c r="D2" s="2"/>
      <c r="E2" s="2"/>
      <c r="F2" s="2"/>
      <c r="G2" s="2"/>
      <c r="H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4" t="s">
        <v>2</v>
      </c>
      <c r="B3" s="2"/>
      <c r="C3" s="2"/>
      <c r="D3" s="2" t="s">
        <v>3</v>
      </c>
      <c r="E3" s="5" t="s">
        <v>4</v>
      </c>
      <c r="F3" s="2"/>
      <c r="G3" s="2"/>
      <c r="H3" s="2" t="s">
        <v>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" t="s">
        <v>6</v>
      </c>
      <c r="B4" s="2"/>
      <c r="C4" s="2"/>
      <c r="D4" s="2" t="s">
        <v>7</v>
      </c>
      <c r="E4" s="7">
        <v>40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4" t="s">
        <v>8</v>
      </c>
      <c r="B5" s="2"/>
      <c r="C5" s="2"/>
      <c r="D5" s="2" t="s">
        <v>9</v>
      </c>
      <c r="E5" s="9">
        <v>5000</v>
      </c>
      <c r="F5" s="2"/>
      <c r="G5" s="2"/>
      <c r="H5" s="2"/>
      <c r="I5" s="2"/>
      <c r="J5" s="10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15">
      <c r="A6" s="2"/>
      <c r="B6" s="2"/>
      <c r="C6" s="2"/>
      <c r="D6" s="2" t="s">
        <v>10</v>
      </c>
      <c r="E6" s="5" t="s">
        <v>11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15">
      <c r="A7" s="2"/>
      <c r="B7" s="2"/>
      <c r="C7" s="2"/>
      <c r="D7" s="2" t="s">
        <v>12</v>
      </c>
      <c r="E7" s="5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15">
      <c r="A8" s="2"/>
      <c r="B8" s="2"/>
      <c r="C8" s="2"/>
      <c r="D8" s="2"/>
      <c r="E8" s="5" t="s">
        <v>14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15">
      <c r="A9" s="2"/>
      <c r="B9" s="2"/>
      <c r="C9" s="2"/>
      <c r="D9" s="2"/>
      <c r="E9" s="5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15">
      <c r="A10" s="2"/>
      <c r="B10" s="2"/>
      <c r="C10" s="2"/>
      <c r="D10" s="2"/>
      <c r="E10" s="4"/>
      <c r="F10" s="2"/>
      <c r="G10" s="2"/>
      <c r="H10" s="2"/>
      <c r="I10" s="11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15">
      <c r="A11" s="1" t="s">
        <v>16</v>
      </c>
      <c r="B11" s="1" t="s">
        <v>17</v>
      </c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15">
      <c r="A13" s="2" t="s">
        <v>19</v>
      </c>
      <c r="B13" s="2"/>
      <c r="C13" s="2"/>
      <c r="D13" s="2"/>
      <c r="E13" s="2"/>
      <c r="F13" s="13">
        <v>35000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15">
      <c r="A14" s="2" t="s">
        <v>23</v>
      </c>
      <c r="B14" s="2"/>
      <c r="C14" s="2"/>
      <c r="D14" s="13">
        <v>35000</v>
      </c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15">
      <c r="A15" s="3" t="s">
        <v>24</v>
      </c>
      <c r="B15" s="2"/>
      <c r="C15" s="2"/>
      <c r="D15" s="2"/>
      <c r="E15" s="2"/>
      <c r="F15" s="14">
        <v>94.65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2">
      <c r="A16" s="2" t="s">
        <v>27</v>
      </c>
      <c r="B16" s="16">
        <v>4</v>
      </c>
      <c r="C16" s="17" t="s">
        <v>26</v>
      </c>
      <c r="D16" s="13">
        <f>+F13</f>
        <v>35000</v>
      </c>
      <c r="E16" s="2"/>
      <c r="F16" s="13">
        <f>+(D16/100)*B16</f>
        <v>1400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15">
      <c r="A17" s="3" t="s">
        <v>25</v>
      </c>
      <c r="B17" s="15">
        <v>8</v>
      </c>
      <c r="C17" s="5" t="s">
        <v>26</v>
      </c>
      <c r="D17" s="13">
        <f>+F13-F15-F16</f>
        <v>33505.35</v>
      </c>
      <c r="E17" s="2"/>
      <c r="F17" s="13">
        <f>ROUND(+(D17/100)*8,0)</f>
        <v>2680</v>
      </c>
      <c r="G17" s="2"/>
      <c r="H17" s="18" t="s">
        <v>28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15">
      <c r="A18" s="19" t="s">
        <v>29</v>
      </c>
      <c r="B18" s="19"/>
      <c r="C18" s="19"/>
      <c r="D18" s="19"/>
      <c r="E18" s="19"/>
      <c r="F18" s="20">
        <f>+F13-F15-F17-F16</f>
        <v>30825.35</v>
      </c>
      <c r="G18" s="2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15">
      <c r="A19" s="2"/>
      <c r="B19" s="2"/>
      <c r="C19" s="2"/>
      <c r="D19" s="2"/>
      <c r="E19" s="2"/>
      <c r="F19" s="2"/>
      <c r="G19" s="2"/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15">
      <c r="A20" s="2" t="s">
        <v>30</v>
      </c>
      <c r="D20" s="2"/>
      <c r="E20" s="13">
        <f>+F18</f>
        <v>30825.35</v>
      </c>
      <c r="F20" s="2"/>
      <c r="G20" s="2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15">
      <c r="A21" s="3" t="s">
        <v>31</v>
      </c>
      <c r="D21" s="2"/>
      <c r="E21" s="13">
        <f>+E5</f>
        <v>5000</v>
      </c>
      <c r="F21" s="2"/>
      <c r="G21" s="2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15">
      <c r="A22" s="19" t="s">
        <v>32</v>
      </c>
      <c r="B22" s="19"/>
      <c r="C22" s="19"/>
      <c r="D22" s="19"/>
      <c r="E22" s="20">
        <f>+E20-E21</f>
        <v>25825.35</v>
      </c>
      <c r="F22" s="2"/>
      <c r="G22" s="2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15">
      <c r="A23" s="2"/>
      <c r="B23" s="2"/>
      <c r="C23" s="2"/>
      <c r="D23" s="2"/>
      <c r="E23" s="2"/>
      <c r="F23" s="2"/>
      <c r="G23" s="2"/>
      <c r="H23" s="21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15">
      <c r="A24" s="3" t="s">
        <v>33</v>
      </c>
      <c r="B24" s="21">
        <f>E4</f>
        <v>40</v>
      </c>
      <c r="C24" s="5" t="s">
        <v>34</v>
      </c>
      <c r="D24" s="13">
        <f>+E22</f>
        <v>25825.35</v>
      </c>
      <c r="E24" s="2"/>
      <c r="F24" s="13">
        <f>ROUND(+(D24/100)*E4,0)</f>
        <v>10330</v>
      </c>
      <c r="G24" s="2"/>
      <c r="H24" s="18" t="s">
        <v>35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15">
      <c r="A25" s="2"/>
      <c r="B25" s="2"/>
      <c r="C25" s="2"/>
      <c r="D25" s="2"/>
      <c r="E25" s="2"/>
      <c r="F25" s="2"/>
      <c r="G25" s="2"/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15">
      <c r="A26" s="25" t="s">
        <v>36</v>
      </c>
      <c r="B26" s="26" t="s">
        <v>37</v>
      </c>
      <c r="C26" s="19"/>
      <c r="D26" s="19"/>
      <c r="E26" s="19"/>
      <c r="F26" s="20">
        <f>+F18-F24</f>
        <v>20495.349999999999</v>
      </c>
      <c r="G26" s="2"/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15">
      <c r="A27" s="2"/>
      <c r="B27" s="2"/>
      <c r="C27" s="2"/>
      <c r="D27" s="2"/>
      <c r="E27" s="2"/>
      <c r="F27" s="2"/>
      <c r="G27" s="2"/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15">
      <c r="A28" s="2"/>
      <c r="B28" s="2"/>
      <c r="C28" s="2"/>
      <c r="D28" s="2"/>
      <c r="E28" s="2"/>
      <c r="F28" s="2"/>
      <c r="G28" s="2"/>
      <c r="H28" s="2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15">
      <c r="A29" s="2"/>
      <c r="B29" s="2"/>
      <c r="C29" s="2"/>
      <c r="D29" s="2"/>
      <c r="E29" s="2"/>
      <c r="F29" s="2"/>
      <c r="G29" s="2"/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15">
      <c r="A30" s="2"/>
      <c r="B30" s="2"/>
      <c r="C30" s="2"/>
      <c r="D30" s="2"/>
      <c r="E30" s="2"/>
      <c r="F30" s="2"/>
      <c r="G30" s="2"/>
      <c r="H30" s="2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15">
      <c r="A31" s="27" t="s">
        <v>39</v>
      </c>
      <c r="B31" s="28"/>
      <c r="C31" s="28"/>
      <c r="D31" s="29" t="s">
        <v>40</v>
      </c>
      <c r="E31" s="28"/>
      <c r="F31" s="30" t="s">
        <v>41</v>
      </c>
      <c r="G31" s="2"/>
      <c r="H31" s="21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15">
      <c r="A32" s="31" t="s">
        <v>43</v>
      </c>
      <c r="B32" s="32"/>
      <c r="C32" s="32"/>
      <c r="D32" s="33">
        <f>+D17</f>
        <v>33505.35</v>
      </c>
      <c r="E32" s="32"/>
      <c r="F32" s="34">
        <f t="shared" ref="F32:F43" si="0">SUM(D32)</f>
        <v>33505.35</v>
      </c>
      <c r="G32" s="2"/>
      <c r="H32" s="18" t="s">
        <v>44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15">
      <c r="A33" s="31" t="s">
        <v>45</v>
      </c>
      <c r="B33" s="32"/>
      <c r="C33" s="32"/>
      <c r="D33" s="33">
        <f>+E20</f>
        <v>30825.35</v>
      </c>
      <c r="E33" s="32"/>
      <c r="F33" s="34">
        <f t="shared" si="0"/>
        <v>30825.35</v>
      </c>
      <c r="G33" s="2"/>
      <c r="H33" s="2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15">
      <c r="A34" s="31" t="s">
        <v>47</v>
      </c>
      <c r="B34" s="32"/>
      <c r="C34" s="32"/>
      <c r="D34" s="33">
        <f>+F24</f>
        <v>10330</v>
      </c>
      <c r="E34" s="32"/>
      <c r="F34" s="34">
        <f t="shared" si="0"/>
        <v>10330</v>
      </c>
      <c r="G34" s="2"/>
      <c r="H34" s="2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15">
      <c r="A35" s="31" t="s">
        <v>48</v>
      </c>
      <c r="B35" s="32"/>
      <c r="C35" s="32"/>
      <c r="D35" s="33">
        <f>+F17</f>
        <v>2680</v>
      </c>
      <c r="E35" s="32"/>
      <c r="F35" s="34">
        <f t="shared" si="0"/>
        <v>2680</v>
      </c>
      <c r="G35" s="2"/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15">
      <c r="A36" s="31" t="s">
        <v>50</v>
      </c>
      <c r="B36" s="32"/>
      <c r="C36" s="32"/>
      <c r="D36" s="33">
        <f>+F15</f>
        <v>94.65</v>
      </c>
      <c r="E36" s="32"/>
      <c r="F36" s="34">
        <f t="shared" si="0"/>
        <v>94.65</v>
      </c>
      <c r="G36" s="2"/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15">
      <c r="A37" s="31" t="s">
        <v>51</v>
      </c>
      <c r="B37" s="32"/>
      <c r="C37" s="32"/>
      <c r="D37" s="36">
        <v>189.35</v>
      </c>
      <c r="E37" s="32"/>
      <c r="F37" s="34">
        <f t="shared" si="0"/>
        <v>189.35</v>
      </c>
      <c r="G37" s="2"/>
      <c r="H37" s="21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15">
      <c r="A38" s="37" t="s">
        <v>52</v>
      </c>
      <c r="B38" s="32"/>
      <c r="C38" s="32"/>
      <c r="D38" s="36">
        <v>284</v>
      </c>
      <c r="E38" s="32"/>
      <c r="F38" s="34">
        <f t="shared" si="0"/>
        <v>284</v>
      </c>
      <c r="G38" s="2"/>
      <c r="H38" s="18" t="s">
        <v>53</v>
      </c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15">
      <c r="A39" s="31" t="s">
        <v>54</v>
      </c>
      <c r="B39" s="32"/>
      <c r="C39" s="32"/>
      <c r="D39" s="33">
        <f>+F16</f>
        <v>1400</v>
      </c>
      <c r="E39" s="32"/>
      <c r="F39" s="34">
        <f t="shared" si="0"/>
        <v>1400</v>
      </c>
      <c r="G39" s="2"/>
      <c r="H39" s="24" t="s">
        <v>55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15">
      <c r="A40" s="31" t="s">
        <v>56</v>
      </c>
      <c r="B40" s="38">
        <v>8</v>
      </c>
      <c r="C40" s="39" t="s">
        <v>58</v>
      </c>
      <c r="D40" s="33">
        <f>+(D16/100)*B40</f>
        <v>2800</v>
      </c>
      <c r="E40" s="32"/>
      <c r="F40" s="34">
        <f t="shared" si="0"/>
        <v>2800</v>
      </c>
      <c r="G40" s="2"/>
      <c r="H40" s="24" t="s">
        <v>60</v>
      </c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15">
      <c r="A41" s="31" t="s">
        <v>23</v>
      </c>
      <c r="B41" s="32"/>
      <c r="C41" s="32"/>
      <c r="D41" s="33">
        <f>SUM(D14)</f>
        <v>35000</v>
      </c>
      <c r="E41" s="32"/>
      <c r="F41" s="34">
        <f t="shared" si="0"/>
        <v>35000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15">
      <c r="A42" s="31" t="s">
        <v>57</v>
      </c>
      <c r="B42" s="32"/>
      <c r="C42" s="32"/>
      <c r="D42" s="32">
        <v>160.33000000000001</v>
      </c>
      <c r="E42" s="32"/>
      <c r="F42" s="40">
        <f t="shared" si="0"/>
        <v>160.33000000000001</v>
      </c>
      <c r="G42" s="2"/>
      <c r="H42" s="18" t="s">
        <v>59</v>
      </c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15">
      <c r="A43" s="31" t="s">
        <v>61</v>
      </c>
      <c r="B43" s="32"/>
      <c r="C43" s="32"/>
      <c r="D43" s="32">
        <v>2.08</v>
      </c>
      <c r="E43" s="32"/>
      <c r="F43" s="40">
        <f t="shared" si="0"/>
        <v>2.08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8749999999999998" right="0.78749999999999998" top="1.0527777777777778" bottom="1.0527777777777778" header="0" footer="0"/>
  <pageSetup paperSize="9" orientation="portrait"/>
  <headerFooter>
    <oddHeader>&amp;C&amp;A</oddHeader>
    <oddFooter>&amp;CSide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8"/>
  <sheetViews>
    <sheetView workbookViewId="0"/>
  </sheetViews>
  <sheetFormatPr defaultColWidth="14.42578125" defaultRowHeight="15" customHeight="1" x14ac:dyDescent="0.15"/>
  <cols>
    <col min="1" max="1" width="28.9921875" customWidth="1"/>
    <col min="2" max="2" width="23.59765625" customWidth="1"/>
    <col min="3" max="3" width="9.16796875" customWidth="1"/>
    <col min="4" max="4" width="22.25" customWidth="1"/>
    <col min="5" max="5" width="13.078125" customWidth="1"/>
    <col min="6" max="6" width="14.0234375" customWidth="1"/>
    <col min="7" max="7" width="11.59375" customWidth="1"/>
    <col min="8" max="8" width="28.18359375" customWidth="1"/>
    <col min="9" max="26" width="11.59375" customWidth="1"/>
  </cols>
  <sheetData>
    <row r="1" spans="1:26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15">
      <c r="A2" s="2"/>
      <c r="B2" s="2"/>
      <c r="C2" s="2"/>
      <c r="D2" s="2"/>
      <c r="E2" s="2"/>
      <c r="F2" s="2"/>
      <c r="G2" s="2"/>
      <c r="H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4" t="s">
        <v>2</v>
      </c>
      <c r="B3" s="2"/>
      <c r="C3" s="2"/>
      <c r="D3" s="2" t="s">
        <v>3</v>
      </c>
      <c r="E3" s="5" t="s">
        <v>4</v>
      </c>
      <c r="F3" s="2"/>
      <c r="G3" s="2"/>
      <c r="H3" s="2" t="s">
        <v>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" t="s">
        <v>6</v>
      </c>
      <c r="B4" s="2"/>
      <c r="C4" s="2"/>
      <c r="D4" s="2" t="s">
        <v>7</v>
      </c>
      <c r="E4" s="6">
        <v>40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4" t="s">
        <v>8</v>
      </c>
      <c r="B5" s="2"/>
      <c r="C5" s="2"/>
      <c r="D5" s="2" t="s">
        <v>9</v>
      </c>
      <c r="E5" s="8">
        <v>5000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15">
      <c r="A6" s="2"/>
      <c r="B6" s="2"/>
      <c r="C6" s="2"/>
      <c r="D6" s="2" t="s">
        <v>10</v>
      </c>
      <c r="E6" s="5" t="s">
        <v>11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15">
      <c r="A7" s="2"/>
      <c r="B7" s="2"/>
      <c r="C7" s="2"/>
      <c r="D7" s="2" t="s">
        <v>12</v>
      </c>
      <c r="E7" s="5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15">
      <c r="A8" s="2"/>
      <c r="B8" s="2"/>
      <c r="C8" s="2"/>
      <c r="D8" s="2"/>
      <c r="E8" s="5" t="s">
        <v>14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15">
      <c r="A9" s="2"/>
      <c r="B9" s="2"/>
      <c r="C9" s="2"/>
      <c r="D9" s="2"/>
      <c r="E9" s="5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15">
      <c r="A10" s="2"/>
      <c r="B10" s="2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15">
      <c r="A11" s="1" t="s">
        <v>16</v>
      </c>
      <c r="B11" s="1" t="s">
        <v>17</v>
      </c>
      <c r="C11" s="1"/>
      <c r="D11" s="1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15">
      <c r="A13" s="2" t="s">
        <v>19</v>
      </c>
      <c r="B13" s="2"/>
      <c r="C13" s="2"/>
      <c r="D13" s="2"/>
      <c r="E13" s="2"/>
      <c r="F13" s="13">
        <v>35000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15">
      <c r="A14" s="2" t="s">
        <v>23</v>
      </c>
      <c r="B14" s="2"/>
      <c r="C14" s="2"/>
      <c r="D14" s="13">
        <v>35000</v>
      </c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15">
      <c r="A15" s="3" t="s">
        <v>24</v>
      </c>
      <c r="B15" s="2"/>
      <c r="C15" s="2"/>
      <c r="D15" s="2"/>
      <c r="E15" s="2"/>
      <c r="F15" s="14">
        <v>94.65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15">
      <c r="A16" s="3" t="s">
        <v>25</v>
      </c>
      <c r="B16" s="15">
        <v>8</v>
      </c>
      <c r="C16" s="5" t="s">
        <v>26</v>
      </c>
      <c r="D16" s="13">
        <f>+F13-F15</f>
        <v>34905.35</v>
      </c>
      <c r="E16" s="2"/>
      <c r="F16" s="13">
        <f>ROUND(+(D16/100)*8,0)</f>
        <v>2792</v>
      </c>
      <c r="G16" s="2"/>
      <c r="H16" s="18" t="s">
        <v>28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15">
      <c r="A17" s="19" t="s">
        <v>29</v>
      </c>
      <c r="B17" s="19"/>
      <c r="C17" s="19"/>
      <c r="D17" s="19"/>
      <c r="E17" s="19"/>
      <c r="F17" s="20">
        <f>+F13-F15-F16</f>
        <v>32113.35</v>
      </c>
      <c r="G17" s="2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15">
      <c r="A18" s="2"/>
      <c r="B18" s="2"/>
      <c r="C18" s="2"/>
      <c r="D18" s="2"/>
      <c r="E18" s="2"/>
      <c r="F18" s="2"/>
      <c r="G18" s="2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15">
      <c r="A19" s="2" t="s">
        <v>30</v>
      </c>
      <c r="D19" s="2"/>
      <c r="E19" s="13">
        <f>+F17</f>
        <v>32113.35</v>
      </c>
      <c r="F19" s="2"/>
      <c r="G19" s="2"/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15">
      <c r="A20" s="3" t="s">
        <v>31</v>
      </c>
      <c r="D20" s="2"/>
      <c r="E20" s="22">
        <f>+E5</f>
        <v>5000</v>
      </c>
      <c r="F20" s="2"/>
      <c r="G20" s="2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15">
      <c r="A21" s="19" t="s">
        <v>32</v>
      </c>
      <c r="B21" s="19"/>
      <c r="C21" s="19"/>
      <c r="D21" s="19"/>
      <c r="E21" s="20">
        <f>+E19-E20</f>
        <v>27113.35</v>
      </c>
      <c r="F21" s="2"/>
      <c r="G21" s="2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15">
      <c r="A22" s="2"/>
      <c r="B22" s="2"/>
      <c r="C22" s="2"/>
      <c r="D22" s="2"/>
      <c r="E22" s="2"/>
      <c r="F22" s="2"/>
      <c r="G22" s="2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15">
      <c r="A23" s="3" t="s">
        <v>33</v>
      </c>
      <c r="B23" s="23">
        <f>E4</f>
        <v>40</v>
      </c>
      <c r="C23" s="5" t="s">
        <v>34</v>
      </c>
      <c r="D23" s="13">
        <f>+E21</f>
        <v>27113.35</v>
      </c>
      <c r="E23" s="2"/>
      <c r="F23" s="13">
        <f>ROUND(+(D23/100)*E4,0)</f>
        <v>10845</v>
      </c>
      <c r="G23" s="2"/>
      <c r="H23" s="18" t="s">
        <v>35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15">
      <c r="A24" s="2"/>
      <c r="B24" s="2"/>
      <c r="C24" s="2"/>
      <c r="D24" s="2"/>
      <c r="E24" s="2"/>
      <c r="F24" s="2"/>
      <c r="G24" s="2"/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15">
      <c r="A25" s="19" t="s">
        <v>38</v>
      </c>
      <c r="B25" s="26" t="s">
        <v>37</v>
      </c>
      <c r="C25" s="19"/>
      <c r="D25" s="19"/>
      <c r="E25" s="19"/>
      <c r="F25" s="20">
        <f>+F17-F23</f>
        <v>21268.35</v>
      </c>
      <c r="G25" s="2"/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15">
      <c r="A26" s="2"/>
      <c r="B26" s="2"/>
      <c r="C26" s="2"/>
      <c r="D26" s="2"/>
      <c r="E26" s="2"/>
      <c r="F26" s="2"/>
      <c r="G26" s="2"/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15">
      <c r="A27" s="2"/>
      <c r="B27" s="2"/>
      <c r="C27" s="2"/>
      <c r="D27" s="2"/>
      <c r="E27" s="2"/>
      <c r="F27" s="2"/>
      <c r="G27" s="2"/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15">
      <c r="A28" s="2"/>
      <c r="B28" s="2"/>
      <c r="C28" s="2"/>
      <c r="D28" s="2"/>
      <c r="E28" s="2"/>
      <c r="F28" s="2"/>
      <c r="G28" s="2"/>
      <c r="H28" s="2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15">
      <c r="A29" s="2"/>
      <c r="B29" s="2"/>
      <c r="C29" s="2"/>
      <c r="D29" s="2"/>
      <c r="E29" s="2"/>
      <c r="F29" s="2"/>
      <c r="G29" s="2"/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15">
      <c r="A30" s="27" t="s">
        <v>39</v>
      </c>
      <c r="B30" s="28"/>
      <c r="C30" s="28"/>
      <c r="D30" s="29" t="s">
        <v>40</v>
      </c>
      <c r="E30" s="28"/>
      <c r="F30" s="30" t="s">
        <v>41</v>
      </c>
      <c r="G30" s="2"/>
      <c r="H30" s="21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15">
      <c r="A31" s="31" t="s">
        <v>43</v>
      </c>
      <c r="B31" s="32"/>
      <c r="C31" s="32"/>
      <c r="D31" s="33">
        <f>+D16</f>
        <v>34905.35</v>
      </c>
      <c r="E31" s="32"/>
      <c r="F31" s="34">
        <f t="shared" ref="F31:F40" si="0">SUM(D31)</f>
        <v>34905.35</v>
      </c>
      <c r="G31" s="2"/>
      <c r="H31" s="18" t="s">
        <v>44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15">
      <c r="A32" s="31" t="s">
        <v>45</v>
      </c>
      <c r="B32" s="32"/>
      <c r="C32" s="32"/>
      <c r="D32" s="33">
        <f>+E19</f>
        <v>32113.35</v>
      </c>
      <c r="E32" s="32"/>
      <c r="F32" s="34">
        <f t="shared" si="0"/>
        <v>32113.35</v>
      </c>
      <c r="G32" s="2"/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15">
      <c r="A33" s="31" t="s">
        <v>47</v>
      </c>
      <c r="B33" s="32"/>
      <c r="C33" s="32"/>
      <c r="D33" s="33">
        <f>+F23</f>
        <v>10845</v>
      </c>
      <c r="E33" s="32"/>
      <c r="F33" s="34">
        <f t="shared" si="0"/>
        <v>10845</v>
      </c>
      <c r="G33" s="2"/>
      <c r="H33" s="21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15">
      <c r="A34" s="31" t="s">
        <v>48</v>
      </c>
      <c r="B34" s="32"/>
      <c r="C34" s="32"/>
      <c r="D34" s="33">
        <f>+F16</f>
        <v>2792</v>
      </c>
      <c r="E34" s="32"/>
      <c r="F34" s="34">
        <f t="shared" si="0"/>
        <v>2792</v>
      </c>
      <c r="G34" s="2"/>
      <c r="H34" s="21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15">
      <c r="A35" s="31" t="s">
        <v>50</v>
      </c>
      <c r="B35" s="32"/>
      <c r="C35" s="32"/>
      <c r="D35" s="33">
        <f>+F15</f>
        <v>94.65</v>
      </c>
      <c r="E35" s="32"/>
      <c r="F35" s="34">
        <f t="shared" si="0"/>
        <v>94.65</v>
      </c>
      <c r="G35" s="2"/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15">
      <c r="A36" s="31" t="s">
        <v>51</v>
      </c>
      <c r="B36" s="32"/>
      <c r="C36" s="32"/>
      <c r="D36" s="36">
        <v>189.35</v>
      </c>
      <c r="E36" s="32"/>
      <c r="F36" s="34">
        <f t="shared" si="0"/>
        <v>189.35</v>
      </c>
      <c r="G36" s="2"/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15">
      <c r="A37" s="37" t="s">
        <v>52</v>
      </c>
      <c r="B37" s="32"/>
      <c r="C37" s="32"/>
      <c r="D37" s="33">
        <f>SUM(D35:D36)</f>
        <v>284</v>
      </c>
      <c r="E37" s="32"/>
      <c r="F37" s="34">
        <f t="shared" si="0"/>
        <v>284</v>
      </c>
      <c r="G37" s="2"/>
      <c r="H37" s="18" t="s">
        <v>53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15">
      <c r="A38" s="31" t="s">
        <v>23</v>
      </c>
      <c r="B38" s="32"/>
      <c r="C38" s="32"/>
      <c r="D38" s="33">
        <f>SUM(D14)</f>
        <v>35000</v>
      </c>
      <c r="E38" s="32"/>
      <c r="F38" s="34">
        <f t="shared" si="0"/>
        <v>35000</v>
      </c>
      <c r="G38" s="2"/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15">
      <c r="A39" s="31" t="s">
        <v>57</v>
      </c>
      <c r="B39" s="32"/>
      <c r="C39" s="32"/>
      <c r="D39" s="32">
        <v>160.33000000000001</v>
      </c>
      <c r="E39" s="32"/>
      <c r="F39" s="40">
        <f t="shared" si="0"/>
        <v>160.33000000000001</v>
      </c>
      <c r="G39" s="2"/>
      <c r="H39" s="18" t="s">
        <v>59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15">
      <c r="A40" s="31" t="s">
        <v>61</v>
      </c>
      <c r="B40" s="32"/>
      <c r="C40" s="32"/>
      <c r="D40" s="32">
        <v>2.08</v>
      </c>
      <c r="E40" s="32"/>
      <c r="F40" s="40">
        <f t="shared" si="0"/>
        <v>2.08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</sheetData>
  <pageMargins left="0.78749999999999998" right="0.78749999999999998" top="1.0527777777777778" bottom="1.0527777777777778" header="0" footer="0"/>
  <pageSetup paperSize="9" orientation="portrait"/>
  <headerFooter>
    <oddHeader>&amp;C&amp;A</oddHeader>
    <oddFooter>&amp;CSide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1"/>
  <sheetViews>
    <sheetView workbookViewId="0"/>
  </sheetViews>
  <sheetFormatPr defaultColWidth="14.42578125" defaultRowHeight="15" customHeight="1" x14ac:dyDescent="0.15"/>
  <cols>
    <col min="1" max="1" width="28.9921875" customWidth="1"/>
    <col min="2" max="2" width="23.59765625" customWidth="1"/>
    <col min="3" max="3" width="9.16796875" customWidth="1"/>
    <col min="4" max="4" width="22.25" customWidth="1"/>
    <col min="5" max="5" width="13.078125" customWidth="1"/>
    <col min="6" max="6" width="14.0234375" customWidth="1"/>
    <col min="7" max="7" width="11.59375" customWidth="1"/>
    <col min="8" max="8" width="28.18359375" customWidth="1"/>
    <col min="9" max="26" width="11.59375" customWidth="1"/>
  </cols>
  <sheetData>
    <row r="1" spans="1:26" ht="12.75" customHeight="1" x14ac:dyDescent="0.1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2.75" customHeight="1" x14ac:dyDescent="0.15">
      <c r="A2" s="2"/>
      <c r="B2" s="2"/>
      <c r="C2" s="2"/>
      <c r="D2" s="2"/>
      <c r="E2" s="2"/>
      <c r="F2" s="2"/>
      <c r="G2" s="2"/>
      <c r="H2" s="3" t="s">
        <v>1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2.75" customHeight="1" x14ac:dyDescent="0.15">
      <c r="A3" s="4" t="s">
        <v>2</v>
      </c>
      <c r="B3" s="2"/>
      <c r="C3" s="2"/>
      <c r="D3" s="2" t="s">
        <v>3</v>
      </c>
      <c r="E3" s="5" t="s">
        <v>4</v>
      </c>
      <c r="F3" s="2"/>
      <c r="G3" s="2"/>
      <c r="H3" s="2" t="s">
        <v>5</v>
      </c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4" t="s">
        <v>6</v>
      </c>
      <c r="B4" s="2"/>
      <c r="C4" s="2"/>
      <c r="D4" s="2" t="s">
        <v>7</v>
      </c>
      <c r="E4" s="6">
        <v>40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2.75" customHeight="1" x14ac:dyDescent="0.2">
      <c r="A5" s="4" t="s">
        <v>8</v>
      </c>
      <c r="B5" s="2"/>
      <c r="C5" s="2"/>
      <c r="D5" s="2" t="s">
        <v>9</v>
      </c>
      <c r="E5" s="8"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2.75" customHeight="1" x14ac:dyDescent="0.15">
      <c r="A6" s="2"/>
      <c r="B6" s="2"/>
      <c r="C6" s="2"/>
      <c r="D6" s="2" t="s">
        <v>10</v>
      </c>
      <c r="E6" s="5" t="s">
        <v>11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2.75" customHeight="1" x14ac:dyDescent="0.15">
      <c r="A7" s="2"/>
      <c r="B7" s="2"/>
      <c r="C7" s="2"/>
      <c r="D7" s="2" t="s">
        <v>12</v>
      </c>
      <c r="E7" s="5" t="s">
        <v>13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2.75" customHeight="1" x14ac:dyDescent="0.15">
      <c r="A8" s="2"/>
      <c r="B8" s="2"/>
      <c r="C8" s="2"/>
      <c r="D8" s="2"/>
      <c r="E8" s="5" t="s">
        <v>14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2.75" customHeight="1" x14ac:dyDescent="0.15">
      <c r="A9" s="2"/>
      <c r="B9" s="2"/>
      <c r="C9" s="2"/>
      <c r="D9" s="2"/>
      <c r="E9" s="5" t="s">
        <v>15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2.75" customHeight="1" x14ac:dyDescent="0.15">
      <c r="A10" s="2"/>
      <c r="B10" s="2"/>
      <c r="C10" s="2"/>
      <c r="D10" s="2"/>
      <c r="E10" s="4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2.75" customHeight="1" x14ac:dyDescent="0.15">
      <c r="A11" s="1" t="s">
        <v>16</v>
      </c>
      <c r="B11" s="1" t="s">
        <v>17</v>
      </c>
      <c r="C11" s="1"/>
      <c r="D11" s="1"/>
      <c r="E11" s="2"/>
      <c r="F11" s="2"/>
      <c r="G11" s="2"/>
      <c r="H11" s="2"/>
      <c r="I11" s="12" t="s">
        <v>18</v>
      </c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2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2.75" customHeight="1" x14ac:dyDescent="0.15">
      <c r="A13" s="3" t="s">
        <v>20</v>
      </c>
      <c r="B13" s="3" t="s">
        <v>21</v>
      </c>
      <c r="C13" s="10">
        <v>130</v>
      </c>
      <c r="D13" s="3" t="s">
        <v>22</v>
      </c>
      <c r="E13" s="10">
        <v>130</v>
      </c>
      <c r="F13" s="13">
        <f>C13*E13</f>
        <v>16900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2.75" customHeight="1" x14ac:dyDescent="0.15">
      <c r="A14" s="2" t="s">
        <v>23</v>
      </c>
      <c r="B14" s="2"/>
      <c r="C14" s="2"/>
      <c r="D14" s="13">
        <f>F13</f>
        <v>16900</v>
      </c>
      <c r="E14" s="2"/>
      <c r="F14" s="13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2.75" customHeight="1" x14ac:dyDescent="0.15">
      <c r="A15" s="3" t="s">
        <v>24</v>
      </c>
      <c r="B15" s="2"/>
      <c r="C15" s="2"/>
      <c r="D15" s="2"/>
      <c r="E15" s="2"/>
      <c r="F15" s="14">
        <v>94.65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2.75" customHeight="1" x14ac:dyDescent="0.15">
      <c r="A16" s="3" t="s">
        <v>25</v>
      </c>
      <c r="B16" s="15">
        <v>8</v>
      </c>
      <c r="C16" s="5" t="s">
        <v>26</v>
      </c>
      <c r="D16" s="13">
        <f>+F13-F15</f>
        <v>16805.349999999999</v>
      </c>
      <c r="E16" s="2"/>
      <c r="F16" s="13">
        <f>ROUND(+(D16/100)*8,0)</f>
        <v>1344</v>
      </c>
      <c r="G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2.75" customHeight="1" x14ac:dyDescent="0.15">
      <c r="A17" s="19" t="s">
        <v>29</v>
      </c>
      <c r="B17" s="19"/>
      <c r="C17" s="19"/>
      <c r="D17" s="19"/>
      <c r="E17" s="19"/>
      <c r="F17" s="20">
        <f>+F13-F15-F16</f>
        <v>15461.349999999999</v>
      </c>
      <c r="G17" s="2"/>
      <c r="H17" s="21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2.75" customHeight="1" x14ac:dyDescent="0.15">
      <c r="A18" s="2"/>
      <c r="B18" s="2"/>
      <c r="C18" s="2"/>
      <c r="D18" s="2"/>
      <c r="E18" s="2"/>
      <c r="F18" s="2"/>
      <c r="G18" s="2"/>
      <c r="H18" s="21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2.75" customHeight="1" x14ac:dyDescent="0.15">
      <c r="A19" s="2" t="s">
        <v>30</v>
      </c>
      <c r="D19" s="2"/>
      <c r="E19" s="13">
        <f>+F17</f>
        <v>15461.349999999999</v>
      </c>
      <c r="F19" s="2"/>
      <c r="G19" s="2"/>
      <c r="H19" s="21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2.75" customHeight="1" x14ac:dyDescent="0.15">
      <c r="A20" s="3" t="s">
        <v>31</v>
      </c>
      <c r="D20" s="2"/>
      <c r="E20" s="22">
        <f>+E5</f>
        <v>0</v>
      </c>
      <c r="F20" s="2"/>
      <c r="G20" s="2"/>
      <c r="H20" s="21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2.75" customHeight="1" x14ac:dyDescent="0.15">
      <c r="A21" s="19" t="s">
        <v>32</v>
      </c>
      <c r="B21" s="19"/>
      <c r="C21" s="19"/>
      <c r="D21" s="19"/>
      <c r="E21" s="20">
        <f>+E19-E20</f>
        <v>15461.349999999999</v>
      </c>
      <c r="F21" s="2"/>
      <c r="G21" s="2"/>
      <c r="H21" s="21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2.75" customHeight="1" x14ac:dyDescent="0.15">
      <c r="A22" s="2"/>
      <c r="B22" s="2"/>
      <c r="C22" s="2"/>
      <c r="D22" s="2"/>
      <c r="E22" s="2"/>
      <c r="F22" s="2"/>
      <c r="G22" s="2"/>
      <c r="H22" s="21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2.75" customHeight="1" x14ac:dyDescent="0.15">
      <c r="A23" s="3" t="s">
        <v>33</v>
      </c>
      <c r="B23" s="23">
        <f>E4</f>
        <v>40</v>
      </c>
      <c r="C23" s="5" t="s">
        <v>34</v>
      </c>
      <c r="D23" s="13">
        <f>+E21</f>
        <v>15461.349999999999</v>
      </c>
      <c r="E23" s="2"/>
      <c r="F23" s="13">
        <f>ROUND(+(D23/100)*E4,0)</f>
        <v>6185</v>
      </c>
      <c r="G23" s="2"/>
      <c r="H23" s="24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2.75" customHeight="1" x14ac:dyDescent="0.15">
      <c r="A24" s="2"/>
      <c r="B24" s="2"/>
      <c r="C24" s="2"/>
      <c r="D24" s="2"/>
      <c r="E24" s="2"/>
      <c r="F24" s="2"/>
      <c r="G24" s="2"/>
      <c r="H24" s="21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2.75" customHeight="1" x14ac:dyDescent="0.15">
      <c r="A25" s="25" t="s">
        <v>36</v>
      </c>
      <c r="B25" s="26" t="s">
        <v>37</v>
      </c>
      <c r="C25" s="19"/>
      <c r="D25" s="19"/>
      <c r="E25" s="19"/>
      <c r="F25" s="20">
        <f>+F17-F23</f>
        <v>9276.3499999999985</v>
      </c>
      <c r="G25" s="2"/>
      <c r="H25" s="21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2.75" customHeight="1" x14ac:dyDescent="0.15">
      <c r="A26" s="2"/>
      <c r="B26" s="2"/>
      <c r="C26" s="2"/>
      <c r="D26" s="2"/>
      <c r="E26" s="2"/>
      <c r="F26" s="2"/>
      <c r="G26" s="2"/>
      <c r="H26" s="21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2.75" customHeight="1" x14ac:dyDescent="0.15">
      <c r="A27" s="2"/>
      <c r="B27" s="2"/>
      <c r="C27" s="2"/>
      <c r="D27" s="2"/>
      <c r="E27" s="2"/>
      <c r="F27" s="2"/>
      <c r="G27" s="2"/>
      <c r="H27" s="21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2.75" customHeight="1" x14ac:dyDescent="0.15">
      <c r="A28" s="2"/>
      <c r="B28" s="2"/>
      <c r="C28" s="2"/>
      <c r="D28" s="2"/>
      <c r="E28" s="2"/>
      <c r="F28" s="2"/>
      <c r="G28" s="2"/>
      <c r="H28" s="21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2.75" customHeight="1" x14ac:dyDescent="0.15">
      <c r="A29" s="2"/>
      <c r="B29" s="2"/>
      <c r="C29" s="2"/>
      <c r="D29" s="2"/>
      <c r="E29" s="2"/>
      <c r="F29" s="2"/>
      <c r="G29" s="2"/>
      <c r="H29" s="21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2.75" customHeight="1" x14ac:dyDescent="0.15">
      <c r="A30" s="27" t="s">
        <v>39</v>
      </c>
      <c r="B30" s="28"/>
      <c r="C30" s="28"/>
      <c r="D30" s="29" t="s">
        <v>40</v>
      </c>
      <c r="E30" s="28"/>
      <c r="F30" s="30" t="s">
        <v>41</v>
      </c>
      <c r="G30" s="2"/>
      <c r="H30" s="24" t="s">
        <v>42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2.75" customHeight="1" x14ac:dyDescent="0.15">
      <c r="A31" s="31" t="s">
        <v>43</v>
      </c>
      <c r="B31" s="32"/>
      <c r="C31" s="32"/>
      <c r="D31" s="33">
        <f>+D16</f>
        <v>16805.349999999999</v>
      </c>
      <c r="E31" s="32"/>
      <c r="F31" s="34">
        <f t="shared" ref="F31:F44" si="0">SUM(D31)</f>
        <v>16805.349999999999</v>
      </c>
      <c r="G31" s="2"/>
      <c r="H31" s="18" t="s">
        <v>44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2.75" customHeight="1" x14ac:dyDescent="0.15">
      <c r="A32" s="31" t="s">
        <v>45</v>
      </c>
      <c r="B32" s="32"/>
      <c r="C32" s="32"/>
      <c r="D32" s="33">
        <f>+E19</f>
        <v>15461.349999999999</v>
      </c>
      <c r="E32" s="32"/>
      <c r="F32" s="34">
        <f t="shared" si="0"/>
        <v>15461.349999999999</v>
      </c>
      <c r="G32" s="2"/>
      <c r="H32" s="21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2.75" customHeight="1" x14ac:dyDescent="0.15">
      <c r="A33" s="35" t="s">
        <v>46</v>
      </c>
      <c r="B33" s="32"/>
      <c r="C33" s="32"/>
      <c r="D33" s="33">
        <f>+F23+D43</f>
        <v>6962</v>
      </c>
      <c r="E33" s="32"/>
      <c r="F33" s="34">
        <f t="shared" si="0"/>
        <v>6962</v>
      </c>
      <c r="G33" s="2"/>
      <c r="H33" s="24" t="s">
        <v>35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2.75" customHeight="1" x14ac:dyDescent="0.15">
      <c r="A34" s="35" t="s">
        <v>49</v>
      </c>
      <c r="B34" s="32"/>
      <c r="C34" s="32"/>
      <c r="D34" s="33">
        <f>+F16+D42</f>
        <v>1513</v>
      </c>
      <c r="E34" s="32"/>
      <c r="F34" s="34">
        <f t="shared" si="0"/>
        <v>1513</v>
      </c>
      <c r="G34" s="2"/>
      <c r="H34" s="24" t="s">
        <v>28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2.75" customHeight="1" x14ac:dyDescent="0.15">
      <c r="A35" s="31" t="s">
        <v>50</v>
      </c>
      <c r="B35" s="32"/>
      <c r="C35" s="32"/>
      <c r="D35" s="33">
        <f>+F15</f>
        <v>94.65</v>
      </c>
      <c r="E35" s="32"/>
      <c r="F35" s="34">
        <f t="shared" si="0"/>
        <v>94.65</v>
      </c>
      <c r="G35" s="2"/>
      <c r="H35" s="21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2.75" customHeight="1" x14ac:dyDescent="0.15">
      <c r="A36" s="31" t="s">
        <v>51</v>
      </c>
      <c r="B36" s="32"/>
      <c r="C36" s="32"/>
      <c r="D36" s="36">
        <v>189.35</v>
      </c>
      <c r="E36" s="32"/>
      <c r="F36" s="34">
        <f t="shared" si="0"/>
        <v>189.35</v>
      </c>
      <c r="G36" s="2"/>
      <c r="H36" s="2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2.75" customHeight="1" x14ac:dyDescent="0.15">
      <c r="A37" s="37" t="s">
        <v>52</v>
      </c>
      <c r="B37" s="32"/>
      <c r="C37" s="32"/>
      <c r="D37" s="33">
        <f>SUM(D35:D36)</f>
        <v>284</v>
      </c>
      <c r="E37" s="32"/>
      <c r="F37" s="34">
        <f t="shared" si="0"/>
        <v>284</v>
      </c>
      <c r="G37" s="2"/>
      <c r="H37" s="18" t="s">
        <v>53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2.75" customHeight="1" x14ac:dyDescent="0.15">
      <c r="A38" s="31" t="s">
        <v>23</v>
      </c>
      <c r="B38" s="32"/>
      <c r="C38" s="32"/>
      <c r="D38" s="33">
        <f>SUM(D14)</f>
        <v>16900</v>
      </c>
      <c r="E38" s="32"/>
      <c r="F38" s="34">
        <f t="shared" si="0"/>
        <v>16900</v>
      </c>
      <c r="G38" s="2"/>
      <c r="H38" s="21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2.75" customHeight="1" x14ac:dyDescent="0.15">
      <c r="A39" s="31" t="s">
        <v>57</v>
      </c>
      <c r="B39" s="32"/>
      <c r="C39" s="32"/>
      <c r="D39" s="32">
        <f>E13</f>
        <v>130</v>
      </c>
      <c r="E39" s="32"/>
      <c r="F39" s="40">
        <f t="shared" si="0"/>
        <v>130</v>
      </c>
      <c r="G39" s="2"/>
      <c r="H39" s="18" t="s">
        <v>59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2.75" customHeight="1" x14ac:dyDescent="0.15">
      <c r="A40" s="37" t="s">
        <v>62</v>
      </c>
      <c r="B40" s="32"/>
      <c r="C40" s="32"/>
      <c r="D40" s="32">
        <v>2.08</v>
      </c>
      <c r="E40" s="32"/>
      <c r="F40" s="40">
        <f t="shared" si="0"/>
        <v>2.08</v>
      </c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2.75" customHeight="1" x14ac:dyDescent="0.15">
      <c r="A41" s="37" t="s">
        <v>63</v>
      </c>
      <c r="B41" s="2"/>
      <c r="C41" s="2"/>
      <c r="D41" s="32">
        <f>D14*0.125</f>
        <v>2112.5</v>
      </c>
      <c r="E41" s="2"/>
      <c r="F41" s="40">
        <f t="shared" si="0"/>
        <v>2112.5</v>
      </c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2.75" customHeight="1" x14ac:dyDescent="0.15">
      <c r="A42" s="37" t="s">
        <v>64</v>
      </c>
      <c r="B42" s="2"/>
      <c r="C42" s="2"/>
      <c r="D42" s="32">
        <f>D41*0.08</f>
        <v>169</v>
      </c>
      <c r="E42" s="2"/>
      <c r="F42" s="40">
        <f t="shared" si="0"/>
        <v>169</v>
      </c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2.75" customHeight="1" x14ac:dyDescent="0.15">
      <c r="A43" s="37" t="s">
        <v>65</v>
      </c>
      <c r="B43" s="2"/>
      <c r="C43" s="2"/>
      <c r="D43" s="32">
        <f>ROUND(+((D41-D42)/100)*E4,0)</f>
        <v>777</v>
      </c>
      <c r="E43" s="2"/>
      <c r="F43" s="40">
        <f t="shared" si="0"/>
        <v>777</v>
      </c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2.75" customHeight="1" x14ac:dyDescent="0.15">
      <c r="A44" s="37" t="s">
        <v>66</v>
      </c>
      <c r="B44" s="2"/>
      <c r="C44" s="2"/>
      <c r="D44" s="32">
        <f>D41-D42-D43</f>
        <v>1166.5</v>
      </c>
      <c r="E44" s="2"/>
      <c r="F44" s="40">
        <f t="shared" si="0"/>
        <v>1166.5</v>
      </c>
      <c r="G44" s="2"/>
      <c r="H44" s="24" t="s">
        <v>67</v>
      </c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2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2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2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2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2.75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2.75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2.75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2.75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2.75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2.75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2.75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2.75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2.7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2.75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2.7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2.75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2.75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2.75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2.75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2.75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2.75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2.7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2.75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2.75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2.75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2.75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2.75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2.75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2.75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2.75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2.75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2.75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2.75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2.75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2.75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2.75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2.75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2.75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2.75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2.75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2.75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2.75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2.75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2.7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2.75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2.75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2.75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2.75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2.75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2.75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2.75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2.75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2.75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2.75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2.75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2.75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2.75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2.75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2.75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2.75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2.75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2.75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2.75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2.75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2.75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2.7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2.75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2.75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2.75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2.75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2.75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2.75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2.75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2.75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2.75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2.75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2.75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2.75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2.75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2.75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2.75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2.75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2.75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2.75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2.75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2.75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2.75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2.7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2.75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2.75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2.75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2.75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2.75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2.75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2.75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2.75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2.75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2.75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2.75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2.75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2.75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2.75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2.75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2.75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2.75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2.75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2.75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2.75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2.75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2.7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2.75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2.75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2.75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2.75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2.75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2.75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2.75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2.75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2.75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2.75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2.75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2.75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2.75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2.75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2.75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2.75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2.75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2.75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2.75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2.75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2.75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2.7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2.75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2.75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2.75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2.75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2.75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2.75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2.75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2.75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2.75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2.75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2.75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2.75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2.75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2.75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2.75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2.75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2.75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2.75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2.75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2.75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2.75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2.7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2.75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2.75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2.75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2.75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2.75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2.75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2.75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2.75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2.75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2.75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2.75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2.75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2.75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2.75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2.75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2.75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2.75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2.75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2.75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2.75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2.75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2.7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2.75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2.75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2.75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2.75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2.75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2.75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2.75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2.75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2.75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2.75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2.75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2.75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2.75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2.75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2.75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2.75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2.75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2.75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2.75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2.75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2.75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2.75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2.75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2.75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2.75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2.75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2.75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2.75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2.75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2.75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2.75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2.75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2.75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2.75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2.75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2.75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2.75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2.75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2.75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2.75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2.75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2.75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2.75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2.75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2.75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2.75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2.75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2.75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2.75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2.75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2.75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2.75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2.75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2.75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2.75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2.75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2.75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2.75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2.75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2.75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2.75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2.75" customHeight="1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2.75" customHeight="1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2.75" customHeight="1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2.75" customHeight="1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2.75" customHeight="1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2.75" customHeight="1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2.75" customHeight="1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2.75" customHeight="1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2.75" customHeight="1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2.75" customHeight="1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2.75" customHeight="1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2.75" customHeight="1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2.75" customHeight="1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2.75" customHeight="1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2.75" customHeight="1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2.75" customHeight="1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2.75" customHeight="1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2.75" customHeight="1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2.75" customHeight="1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2.75" customHeight="1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2.75" customHeight="1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2.75" customHeight="1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2.75" customHeight="1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2.75" customHeight="1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2.75" customHeight="1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2.75" customHeight="1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2.75" customHeight="1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2.75" customHeight="1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2.75" customHeight="1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2.75" customHeight="1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2.75" customHeight="1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2.75" customHeight="1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2.75" customHeight="1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2.75" customHeight="1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2.75" customHeight="1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2.75" customHeight="1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2.75" customHeight="1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2.75" customHeight="1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2.75" customHeight="1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2.75" customHeight="1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2.75" customHeight="1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2.75" customHeight="1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2.75" customHeight="1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2.75" customHeight="1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2.75" customHeight="1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2.75" customHeight="1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2.75" customHeight="1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2.75" customHeight="1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2.75" customHeight="1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2.75" customHeight="1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2.75" customHeight="1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2.75" customHeight="1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2.75" customHeight="1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2.75" customHeight="1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2.75" customHeight="1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2.75" customHeight="1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2.75" customHeight="1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2.75" customHeight="1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2.75" customHeight="1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2.75" customHeight="1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2.75" customHeight="1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2.75" customHeight="1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2.75" customHeight="1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2.75" customHeight="1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2.75" customHeight="1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2.75" customHeight="1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2.75" customHeight="1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2.75" customHeight="1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2.75" customHeight="1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2.75" customHeight="1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2.75" customHeight="1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2.75" customHeight="1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2.75" customHeight="1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2.75" customHeight="1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2.75" customHeight="1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2.75" customHeight="1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2.75" customHeight="1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2.75" customHeight="1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2.75" customHeight="1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2.75" customHeight="1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2.75" customHeight="1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2.75" customHeight="1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2.75" customHeight="1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2.75" customHeight="1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2.75" customHeight="1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2.75" customHeight="1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2.75" customHeight="1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2.75" customHeight="1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2.75" customHeight="1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2.75" customHeight="1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2.75" customHeight="1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2.75" customHeight="1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2.75" customHeight="1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2.75" customHeight="1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2.75" customHeight="1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2.75" customHeight="1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2.75" customHeight="1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2.75" customHeight="1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2.75" customHeight="1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2.75" customHeight="1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2.75" customHeight="1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2.75" customHeight="1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2.75" customHeight="1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2.75" customHeight="1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2.75" customHeight="1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2.75" customHeight="1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2.75" customHeight="1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2.75" customHeight="1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2.75" customHeight="1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2.75" customHeight="1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2.75" customHeight="1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2.75" customHeight="1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2.75" customHeight="1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2.75" customHeight="1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2.75" customHeight="1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2.75" customHeight="1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2.75" customHeight="1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2.75" customHeight="1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2.75" customHeight="1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2.75" customHeight="1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2.75" customHeight="1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2.75" customHeight="1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2.75" customHeight="1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2.75" customHeight="1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2.75" customHeight="1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2.75" customHeight="1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2.75" customHeight="1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2.75" customHeight="1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2.75" customHeight="1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2.75" customHeight="1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2.75" customHeight="1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2.75" customHeight="1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2.75" customHeight="1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2.75" customHeight="1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2.75" customHeight="1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2.75" customHeight="1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2.75" customHeight="1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2.75" customHeight="1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2.75" customHeight="1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2.75" customHeight="1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2.75" customHeight="1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2.75" customHeight="1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2.75" customHeight="1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2.75" customHeight="1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2.75" customHeight="1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2.75" customHeight="1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2.75" customHeight="1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2.75" customHeight="1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2.75" customHeight="1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2.75" customHeight="1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2.75" customHeight="1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2.75" customHeight="1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2.75" customHeight="1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2.75" customHeight="1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2.75" customHeight="1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2.75" customHeight="1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2.75" customHeight="1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2.75" customHeight="1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2.75" customHeight="1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2.75" customHeight="1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2.75" customHeight="1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2.75" customHeight="1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2.75" customHeight="1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2.75" customHeight="1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2.75" customHeight="1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2.75" customHeight="1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2.75" customHeight="1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2.75" customHeight="1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2.75" customHeight="1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2.75" customHeight="1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2.75" customHeight="1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2.75" customHeight="1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2.75" customHeight="1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2.75" customHeight="1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2.75" customHeight="1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2.75" customHeight="1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2.75" customHeight="1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2.75" customHeight="1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2.75" customHeight="1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2.75" customHeight="1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2.75" customHeight="1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2.75" customHeight="1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2.75" customHeight="1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2.75" customHeight="1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2.75" customHeight="1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2.75" customHeight="1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2.75" customHeight="1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2.75" customHeight="1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2.75" customHeight="1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2.75" customHeight="1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2.75" customHeight="1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2.75" customHeight="1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2.75" customHeight="1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2.75" customHeight="1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2.75" customHeight="1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2.75" customHeight="1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2.75" customHeight="1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2.75" customHeight="1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2.75" customHeight="1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2.75" customHeight="1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2.75" customHeight="1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2.75" customHeight="1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2.75" customHeight="1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2.75" customHeight="1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2.75" customHeight="1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2.75" customHeight="1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2.75" customHeight="1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2.75" customHeight="1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2.75" customHeight="1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2.75" customHeight="1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2.75" customHeight="1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2.75" customHeight="1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2.75" customHeight="1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2.75" customHeight="1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2.75" customHeight="1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2.75" customHeight="1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2.75" customHeight="1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2.75" customHeight="1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2.75" customHeight="1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2.75" customHeight="1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2.75" customHeight="1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2.75" customHeight="1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2.75" customHeight="1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2.75" customHeight="1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2.75" customHeight="1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2.75" customHeight="1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2.75" customHeight="1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2.75" customHeight="1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2.75" customHeight="1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2.75" customHeight="1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2.75" customHeight="1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2.75" customHeight="1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2.75" customHeight="1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2.75" customHeight="1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2.75" customHeight="1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2.75" customHeight="1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2.75" customHeight="1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2.75" customHeight="1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2.75" customHeight="1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2.75" customHeight="1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2.75" customHeight="1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2.75" customHeight="1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2.75" customHeight="1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2.75" customHeight="1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2.75" customHeight="1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2.75" customHeight="1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2.75" customHeight="1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2.75" customHeight="1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2.75" customHeight="1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2.75" customHeight="1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2.75" customHeight="1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2.75" customHeight="1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2.75" customHeight="1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2.75" customHeight="1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2.75" customHeight="1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2.75" customHeight="1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2.75" customHeight="1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2.75" customHeight="1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2.75" customHeight="1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2.75" customHeight="1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2.75" customHeight="1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2.75" customHeight="1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2.75" customHeight="1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2.75" customHeight="1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2.75" customHeight="1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2.75" customHeight="1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2.75" customHeight="1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2.75" customHeight="1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2.75" customHeight="1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2.75" customHeight="1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2.75" customHeight="1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2.75" customHeight="1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2.75" customHeight="1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2.75" customHeight="1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2.75" customHeight="1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2.75" customHeight="1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2.75" customHeight="1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2.75" customHeight="1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2.75" customHeight="1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2.75" customHeight="1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2.75" customHeight="1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2.75" customHeight="1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2.75" customHeight="1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2.75" customHeight="1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2.75" customHeight="1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2.75" customHeight="1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2.75" customHeight="1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2.75" customHeight="1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2.75" customHeight="1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2.75" customHeight="1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2.75" customHeight="1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2.75" customHeight="1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2.75" customHeight="1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2.75" customHeight="1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2.75" customHeight="1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2.75" customHeight="1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2.75" customHeight="1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2.75" customHeight="1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2.75" customHeight="1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2.75" customHeight="1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2.75" customHeight="1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2.75" customHeight="1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2.75" customHeight="1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2.75" customHeight="1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2.75" customHeight="1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2.75" customHeight="1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2.75" customHeight="1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2.75" customHeight="1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2.75" customHeight="1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2.75" customHeight="1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2.75" customHeight="1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2.75" customHeight="1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2.75" customHeight="1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2.75" customHeight="1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2.75" customHeight="1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2.75" customHeight="1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2.75" customHeight="1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2.75" customHeight="1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2.75" customHeight="1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2.75" customHeight="1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2.75" customHeight="1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2.75" customHeight="1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2.75" customHeight="1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2.75" customHeight="1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2.75" customHeight="1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2.75" customHeight="1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2.75" customHeight="1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2.75" customHeight="1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2.75" customHeight="1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2.75" customHeight="1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2.75" customHeight="1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2.75" customHeight="1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2.75" customHeight="1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2.75" customHeight="1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2.75" customHeight="1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2.75" customHeight="1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2.75" customHeight="1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2.75" customHeight="1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2.75" customHeight="1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2.75" customHeight="1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2.75" customHeight="1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2.75" customHeight="1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2.75" customHeight="1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2.75" customHeight="1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2.75" customHeight="1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2.75" customHeight="1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2.75" customHeight="1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2.75" customHeight="1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2.75" customHeight="1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2.75" customHeight="1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2.75" customHeight="1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2.75" customHeight="1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2.75" customHeight="1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2.75" customHeight="1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2.75" customHeight="1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2.75" customHeight="1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2.75" customHeight="1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2.75" customHeight="1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2.75" customHeight="1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2.75" customHeight="1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2.75" customHeight="1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2.75" customHeight="1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2.75" customHeight="1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2.75" customHeight="1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2.75" customHeight="1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2.75" customHeight="1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2.75" customHeight="1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2.75" customHeight="1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2.75" customHeight="1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2.75" customHeight="1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2.75" customHeight="1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2.75" customHeight="1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2.75" customHeight="1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2.75" customHeight="1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2.75" customHeight="1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2.75" customHeight="1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2.75" customHeight="1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2.75" customHeight="1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2.75" customHeight="1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2.75" customHeight="1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2.75" customHeight="1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2.75" customHeight="1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2.75" customHeight="1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2.75" customHeight="1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2.75" customHeight="1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2.75" customHeight="1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2.75" customHeight="1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2.75" customHeight="1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2.75" customHeight="1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2.75" customHeight="1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2.75" customHeight="1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2.75" customHeight="1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2.75" customHeight="1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2.75" customHeight="1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2.75" customHeight="1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2.75" customHeight="1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2.75" customHeight="1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2.75" customHeight="1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2.75" customHeight="1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2.75" customHeight="1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2.75" customHeight="1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2.75" customHeight="1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2.75" customHeight="1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2.75" customHeight="1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2.75" customHeight="1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2.75" customHeight="1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2.75" customHeight="1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2.75" customHeight="1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2.75" customHeight="1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2.75" customHeight="1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2.75" customHeight="1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2.75" customHeight="1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2.75" customHeight="1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2.75" customHeight="1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2.75" customHeight="1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2.75" customHeight="1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2.75" customHeight="1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2.75" customHeight="1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2.75" customHeight="1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2.75" customHeight="1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2.75" customHeight="1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2.75" customHeight="1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2.75" customHeight="1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2.75" customHeight="1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2.75" customHeight="1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2.75" customHeight="1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2.75" customHeight="1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2.75" customHeight="1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2.75" customHeight="1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2.75" customHeight="1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2.75" customHeight="1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2.75" customHeight="1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2.75" customHeight="1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2.75" customHeight="1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2.75" customHeight="1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2.75" customHeight="1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2.75" customHeight="1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2.75" customHeight="1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2.75" customHeight="1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2.75" customHeight="1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2.75" customHeight="1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2.75" customHeight="1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2.75" customHeight="1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2.75" customHeight="1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2.75" customHeight="1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2.75" customHeight="1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2.75" customHeight="1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2.75" customHeight="1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2.75" customHeight="1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2.75" customHeight="1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2.75" customHeight="1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2.75" customHeight="1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2.75" customHeight="1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2.75" customHeight="1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2.75" customHeight="1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2.75" customHeight="1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2.75" customHeight="1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2.75" customHeight="1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2.75" customHeight="1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2.75" customHeight="1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2.75" customHeight="1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2.75" customHeight="1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2.75" customHeight="1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2.75" customHeight="1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2.75" customHeight="1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2.75" customHeight="1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2.75" customHeight="1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2.75" customHeight="1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2.75" customHeight="1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2.75" customHeight="1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2.75" customHeight="1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2.75" customHeight="1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2.75" customHeight="1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2.75" customHeight="1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2.75" customHeight="1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2.75" customHeight="1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2.75" customHeight="1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2.75" customHeight="1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2.75" customHeight="1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2.75" customHeight="1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2.75" customHeight="1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2.75" customHeight="1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2.75" customHeight="1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2.75" customHeight="1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2.75" customHeight="1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2.75" customHeight="1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2.75" customHeight="1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2.75" customHeight="1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2.75" customHeight="1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2.75" customHeight="1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2.75" customHeight="1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2.75" customHeight="1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2.75" customHeight="1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2.75" customHeight="1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2.75" customHeight="1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2.75" customHeight="1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2.75" customHeight="1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2.75" customHeight="1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2.75" customHeight="1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2.75" customHeight="1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2.75" customHeight="1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2.75" customHeight="1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2.75" customHeight="1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2.75" customHeight="1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2.75" customHeight="1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2.75" customHeight="1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2.75" customHeight="1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2.75" customHeight="1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2.75" customHeight="1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2.75" customHeight="1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2.75" customHeight="1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2.75" customHeight="1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2.75" customHeight="1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2.75" customHeight="1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2.75" customHeight="1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2.75" customHeight="1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2.75" customHeight="1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2.75" customHeight="1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2.75" customHeight="1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2.75" customHeight="1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2.75" customHeight="1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2.75" customHeight="1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2.75" customHeight="1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2.75" customHeight="1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2.75" customHeight="1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2.75" customHeight="1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2.75" customHeight="1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2.75" customHeight="1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2.75" customHeight="1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2.75" customHeight="1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2.75" customHeight="1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2.75" customHeight="1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2.75" customHeight="1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2.75" customHeight="1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2.75" customHeight="1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2.75" customHeight="1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2.75" customHeight="1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2.75" customHeight="1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2.75" customHeight="1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2.75" customHeight="1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2.75" customHeight="1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2.75" customHeight="1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2.75" customHeight="1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2.75" customHeight="1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2.75" customHeight="1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2.75" customHeight="1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2.75" customHeight="1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2.75" customHeight="1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2.75" customHeight="1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2.75" customHeight="1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2.75" customHeight="1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2.75" customHeight="1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2.75" customHeight="1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2.75" customHeight="1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2.75" customHeight="1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2.75" customHeight="1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2.75" customHeight="1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2.75" customHeight="1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2.75" customHeight="1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2.75" customHeight="1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2.75" customHeight="1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2.75" customHeight="1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2.75" customHeight="1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2.75" customHeight="1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2.75" customHeight="1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2.75" customHeight="1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2.75" customHeight="1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2.75" customHeight="1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2.75" customHeight="1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2.75" customHeight="1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2.75" customHeight="1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2.75" customHeight="1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2.75" customHeight="1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2.75" customHeight="1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2.75" customHeight="1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2.75" customHeight="1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2.75" customHeight="1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2.75" customHeight="1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2.75" customHeight="1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2.75" customHeight="1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2.75" customHeight="1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2.75" customHeight="1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2.75" customHeight="1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2.75" customHeight="1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2.75" customHeight="1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2.75" customHeight="1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2.75" customHeight="1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2.75" customHeight="1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2.75" customHeight="1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2.75" customHeight="1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2.75" customHeight="1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2.75" customHeight="1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2.75" customHeight="1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2.75" customHeight="1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2.75" customHeight="1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2.75" customHeight="1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2.75" customHeight="1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2.75" customHeight="1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2.75" customHeight="1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2.75" customHeight="1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2.75" customHeight="1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2.75" customHeight="1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2.75" customHeight="1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2.75" customHeight="1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2.75" customHeight="1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2.75" customHeight="1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2.75" customHeight="1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2.75" customHeight="1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2.75" customHeight="1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2.75" customHeight="1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2.75" customHeight="1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2.75" customHeight="1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2.75" customHeight="1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2.75" customHeight="1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2.75" customHeight="1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2.75" customHeight="1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2.75" customHeight="1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2.75" customHeight="1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2.75" customHeight="1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2.75" customHeight="1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2.75" customHeight="1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2.75" customHeight="1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2.75" customHeight="1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2.75" customHeight="1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2.75" customHeight="1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2.75" customHeight="1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2.75" customHeight="1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2.75" customHeight="1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2.75" customHeight="1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2.75" customHeight="1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2.75" customHeight="1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2.75" customHeight="1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2.75" customHeight="1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2.75" customHeight="1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2.75" customHeight="1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2.75" customHeight="1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2.75" customHeight="1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2.75" customHeight="1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2.75" customHeight="1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2.75" customHeight="1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2.75" customHeight="1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2.75" customHeight="1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2.75" customHeight="1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2.75" customHeight="1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2.75" customHeight="1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2.75" customHeight="1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2.75" customHeight="1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2.75" customHeight="1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2.75" customHeight="1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2.75" customHeight="1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2.75" customHeight="1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2.75" customHeight="1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2.75" customHeight="1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2.75" customHeight="1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2.75" customHeight="1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2.75" customHeight="1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2.75" customHeight="1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2.75" customHeight="1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2.75" customHeight="1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2.75" customHeight="1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2.75" customHeight="1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2.75" customHeight="1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2.75" customHeight="1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2.75" customHeight="1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2.75" customHeight="1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2.75" customHeight="1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2.75" customHeight="1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2.75" customHeight="1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2.75" customHeight="1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2.75" customHeight="1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2.75" customHeight="1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2.75" customHeight="1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2.75" customHeight="1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2.75" customHeight="1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2.75" customHeight="1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2.75" customHeight="1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2.75" customHeight="1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2.75" customHeight="1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2.75" customHeight="1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2.75" customHeight="1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2.75" customHeight="1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2.75" customHeight="1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2.75" customHeight="1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2.75" customHeight="1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2.75" customHeight="1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2.75" customHeight="1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2.75" customHeight="1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2.75" customHeight="1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2.75" customHeight="1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2.75" customHeight="1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2.75" customHeight="1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2.75" customHeight="1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2.75" customHeight="1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2.75" customHeight="1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2.75" customHeight="1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2.75" customHeight="1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2.75" customHeight="1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2.75" customHeight="1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2.75" customHeight="1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2.75" customHeight="1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2.75" customHeight="1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2.75" customHeight="1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2.75" customHeight="1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2.75" customHeight="1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2.75" customHeight="1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2.75" customHeight="1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2.75" customHeight="1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2.75" customHeight="1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2.75" customHeight="1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2.75" customHeight="1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2.75" customHeight="1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2.75" customHeight="1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2.75" customHeight="1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2.75" customHeight="1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2.75" customHeight="1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2.75" customHeight="1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2.75" customHeight="1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2.75" customHeight="1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2.75" customHeight="1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  <row r="1001" spans="1:26" ht="12.75" customHeight="1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</row>
  </sheetData>
  <pageMargins left="0.78749999999999998" right="0.78749999999999998" top="1.0527777777777778" bottom="1.0527777777777778" header="0" footer="0"/>
  <pageSetup paperSize="9" orientation="portrait"/>
  <headerFooter>
    <oddHeader>&amp;C&amp;A</oddHeader>
    <oddFooter>&amp;CSide 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00"/>
  <sheetViews>
    <sheetView workbookViewId="0"/>
  </sheetViews>
  <sheetFormatPr defaultColWidth="14.42578125" defaultRowHeight="15" customHeight="1" x14ac:dyDescent="0.15"/>
  <cols>
    <col min="1" max="26" width="11.5937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8749999999999998" right="0.78749999999999998" top="1.0527777777777778" bottom="1.0527777777777778" header="0" footer="0"/>
  <pageSetup paperSize="9" orientation="portrait"/>
  <headerFooter>
    <oddHeader>&amp;C&amp;A</oddHeader>
    <oddFooter>&amp;CSide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1000"/>
  <sheetViews>
    <sheetView workbookViewId="0"/>
  </sheetViews>
  <sheetFormatPr defaultColWidth="14.42578125" defaultRowHeight="15" customHeight="1" x14ac:dyDescent="0.15"/>
  <cols>
    <col min="1" max="26" width="11.5937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8749999999999998" right="0.78749999999999998" top="1.0527777777777778" bottom="1.0527777777777778" header="0" footer="0"/>
  <pageSetup paperSize="9" orientation="portrait"/>
  <headerFooter>
    <oddHeader>&amp;C&amp;A</oddHeader>
    <oddFooter>&amp;CSide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Regneark</vt:lpstr>
      </vt:variant>
      <vt:variant>
        <vt:i4>5</vt:i4>
      </vt:variant>
    </vt:vector>
  </HeadingPairs>
  <TitlesOfParts>
    <vt:vector size="5" baseType="lpstr">
      <vt:lpstr>Fastlønnet med pension</vt:lpstr>
      <vt:lpstr>Fastlønnet uden pension</vt:lpstr>
      <vt:lpstr>Timelønnet</vt:lpstr>
      <vt:lpstr>Ark2</vt:lpstr>
      <vt:lpstr>Ark3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Mikael</dc:creator>
  <dcterms:created xsi:type="dcterms:W3CDTF">2010-12-24T08:57:16Z</dcterms:created>
</cp:coreProperties>
</file>