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mp791\Desktop\"/>
    </mc:Choice>
  </mc:AlternateContent>
  <xr:revisionPtr revIDLastSave="0" documentId="13_ncr:1_{B3BADACA-D63C-4979-97CC-6CED1777B7F9}" xr6:coauthVersionLast="47" xr6:coauthVersionMax="47" xr10:uidLastSave="{00000000-0000-0000-0000-000000000000}"/>
  <bookViews>
    <workbookView xWindow="-120" yWindow="-120" windowWidth="29040" windowHeight="16440" xr2:uid="{DC657986-46A7-422A-A71F-E9B1EBD782F8}"/>
  </bookViews>
  <sheets>
    <sheet name="Præ. facadelement over fa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48" i="1"/>
  <c r="E46" i="1"/>
  <c r="H40" i="1" s="1"/>
  <c r="H43" i="1" s="1"/>
  <c r="T8" i="1"/>
  <c r="E43" i="1" s="1"/>
  <c r="N6" i="1" l="1"/>
  <c r="AE8" i="1" s="1"/>
  <c r="AF9" i="1" l="1"/>
  <c r="AE5" i="1"/>
  <c r="AF6" i="1" s="1"/>
  <c r="Z5" i="1"/>
  <c r="AA5" i="1" s="1"/>
  <c r="W5" i="1"/>
  <c r="T5" i="1"/>
  <c r="R5" i="1"/>
  <c r="R8" i="1" s="1"/>
  <c r="AE9" i="1" l="1"/>
  <c r="C56" i="1" s="1"/>
  <c r="D56" i="1" s="1"/>
  <c r="X5" i="1"/>
  <c r="AE6" i="1"/>
  <c r="C54" i="1" s="1"/>
  <c r="D54" i="1" s="1"/>
  <c r="Z7" i="1"/>
  <c r="W7" i="1"/>
</calcChain>
</file>

<file path=xl/sharedStrings.xml><?xml version="1.0" encoding="utf-8"?>
<sst xmlns="http://schemas.openxmlformats.org/spreadsheetml/2006/main" count="136" uniqueCount="81">
  <si>
    <t>Beregning af et Præfabrikeret facadeelement i Træ</t>
  </si>
  <si>
    <t>Nr.</t>
  </si>
  <si>
    <t>Af Michael Pedersen</t>
  </si>
  <si>
    <t>Regningsmæssige laster:</t>
  </si>
  <si>
    <t>Fra tag:</t>
  </si>
  <si>
    <t>Fra vind:</t>
  </si>
  <si>
    <t>[kNm]</t>
  </si>
  <si>
    <r>
      <t>[kN/m</t>
    </r>
    <r>
      <rPr>
        <sz val="11"/>
        <color theme="1"/>
        <rFont val="Calibri"/>
        <family val="2"/>
      </rPr>
      <t>²</t>
    </r>
    <r>
      <rPr>
        <sz val="11"/>
        <color theme="1"/>
        <rFont val="Aptos Narrow"/>
        <family val="2"/>
      </rPr>
      <t>]</t>
    </r>
  </si>
  <si>
    <t>[m]</t>
  </si>
  <si>
    <t>Søjlelængde:</t>
  </si>
  <si>
    <t>Tek. Ståbi, tabel 7.7 (s.292)</t>
  </si>
  <si>
    <t>Dimension
Bredde
[mm]</t>
  </si>
  <si>
    <t>Dimension
Højde
[mm]</t>
  </si>
  <si>
    <t>Tek. Ståbi, tabel 7.6 (s.292)</t>
  </si>
  <si>
    <r>
      <t>Areal
A
[mm</t>
    </r>
    <r>
      <rPr>
        <sz val="11"/>
        <color theme="1"/>
        <rFont val="Calibri"/>
        <family val="2"/>
      </rPr>
      <t>²</t>
    </r>
    <r>
      <rPr>
        <sz val="11"/>
        <color theme="1"/>
        <rFont val="Aptos Narrow"/>
        <family val="2"/>
      </rPr>
      <t>*10³]</t>
    </r>
  </si>
  <si>
    <t>Tek. Ståbi, tabel 7.8 (s.293 og 294)</t>
  </si>
  <si>
    <t>Vælg træ:</t>
  </si>
  <si>
    <t>Vælg dimension</t>
  </si>
  <si>
    <t>Areal :</t>
  </si>
  <si>
    <t>[mm²*10³]</t>
  </si>
  <si>
    <t>Afstand:</t>
  </si>
  <si>
    <t>Styrkeklasse vælges:</t>
  </si>
  <si>
    <r>
      <t>[K</t>
    </r>
    <r>
      <rPr>
        <sz val="8"/>
        <color theme="1"/>
        <rFont val="Aptos Narrow"/>
        <family val="2"/>
        <scheme val="minor"/>
      </rPr>
      <t>rel</t>
    </r>
    <r>
      <rPr>
        <sz val="11"/>
        <color theme="1"/>
        <rFont val="Aptos Narrow"/>
        <family val="2"/>
        <scheme val="minor"/>
      </rPr>
      <t>]</t>
    </r>
  </si>
  <si>
    <t>Styrkeklasse</t>
  </si>
  <si>
    <t>Firhøvlet træ:</t>
  </si>
  <si>
    <t>Savskåret træ:</t>
  </si>
  <si>
    <t>Limtræ:</t>
  </si>
  <si>
    <t>Styrkeklasse:</t>
  </si>
  <si>
    <t>Tek. Ståbi, tabel 7.10 (s.295)</t>
  </si>
  <si>
    <r>
      <t>K</t>
    </r>
    <r>
      <rPr>
        <sz val="8"/>
        <color theme="1"/>
        <rFont val="Aptos Narrow"/>
        <family val="2"/>
        <scheme val="minor"/>
      </rPr>
      <t>rel</t>
    </r>
  </si>
  <si>
    <t>C30</t>
  </si>
  <si>
    <t>C24</t>
  </si>
  <si>
    <t>C18</t>
  </si>
  <si>
    <t>C14</t>
  </si>
  <si>
    <t>GL30h</t>
  </si>
  <si>
    <t>GL30c</t>
  </si>
  <si>
    <t>GL28c</t>
  </si>
  <si>
    <t>GL28h</t>
  </si>
  <si>
    <t>GL24h</t>
  </si>
  <si>
    <t>GL24c</t>
  </si>
  <si>
    <r>
      <t>A</t>
    </r>
    <r>
      <rPr>
        <sz val="8"/>
        <color theme="1"/>
        <rFont val="Aptos Narrow"/>
        <family val="2"/>
        <scheme val="minor"/>
      </rPr>
      <t>rel,y</t>
    </r>
    <r>
      <rPr>
        <sz val="11"/>
        <color theme="1"/>
        <rFont val="Aptos Narrow"/>
        <family val="2"/>
        <scheme val="minor"/>
      </rPr>
      <t>:</t>
    </r>
  </si>
  <si>
    <t>Bredde:</t>
  </si>
  <si>
    <t>Højde</t>
  </si>
  <si>
    <r>
      <t>Søjlefaktoren for konstruktionstræ (k</t>
    </r>
    <r>
      <rPr>
        <sz val="8"/>
        <color theme="1"/>
        <rFont val="Aptos Narrow"/>
        <family val="2"/>
        <scheme val="minor"/>
      </rPr>
      <t>c)</t>
    </r>
    <r>
      <rPr>
        <sz val="11"/>
        <color theme="1"/>
        <rFont val="Aptos Narrow"/>
        <family val="2"/>
        <scheme val="minor"/>
      </rPr>
      <t>:</t>
    </r>
  </si>
  <si>
    <r>
      <t>K</t>
    </r>
    <r>
      <rPr>
        <sz val="8"/>
        <color theme="1"/>
        <rFont val="Aptos Narrow"/>
        <family val="2"/>
        <scheme val="minor"/>
      </rPr>
      <t>c</t>
    </r>
  </si>
  <si>
    <t>Tek. Ståbi, tabel 7.16 (s.299)</t>
  </si>
  <si>
    <r>
      <t>λ</t>
    </r>
    <r>
      <rPr>
        <sz val="8"/>
        <color theme="1"/>
        <rFont val="Aptos Narrow"/>
        <family val="2"/>
      </rPr>
      <t>rel</t>
    </r>
  </si>
  <si>
    <r>
      <t>K</t>
    </r>
    <r>
      <rPr>
        <sz val="8"/>
        <color theme="1"/>
        <rFont val="Aptos Narrow"/>
        <family val="2"/>
        <scheme val="minor"/>
      </rPr>
      <t>c,y:</t>
    </r>
  </si>
  <si>
    <r>
      <rPr>
        <sz val="11"/>
        <color theme="1"/>
        <rFont val="Aptos Narrow"/>
        <family val="2"/>
      </rPr>
      <t>λ</t>
    </r>
    <r>
      <rPr>
        <sz val="8"/>
        <color theme="1"/>
        <rFont val="Aptos Narrow"/>
        <family val="2"/>
      </rPr>
      <t>rel,z</t>
    </r>
    <r>
      <rPr>
        <sz val="11"/>
        <color theme="1"/>
        <rFont val="Aptos Narrow"/>
        <family val="2"/>
      </rPr>
      <t>:</t>
    </r>
  </si>
  <si>
    <r>
      <t>k</t>
    </r>
    <r>
      <rPr>
        <sz val="8"/>
        <color theme="1"/>
        <rFont val="Aptos Narrow"/>
        <family val="2"/>
        <scheme val="minor"/>
      </rPr>
      <t>c,z</t>
    </r>
    <r>
      <rPr>
        <sz val="11"/>
        <color theme="1"/>
        <rFont val="Aptos Narrow"/>
        <family val="2"/>
        <scheme val="minor"/>
      </rPr>
      <t>:</t>
    </r>
  </si>
  <si>
    <t>Tek. Ståbi, tabel 7.17 (s.299)</t>
  </si>
  <si>
    <r>
      <t>F</t>
    </r>
    <r>
      <rPr>
        <sz val="8"/>
        <color theme="1"/>
        <rFont val="Aptos Narrow"/>
        <family val="2"/>
        <scheme val="minor"/>
      </rPr>
      <t>1</t>
    </r>
    <r>
      <rPr>
        <sz val="11"/>
        <color theme="1"/>
        <rFont val="Aptos Narrow"/>
        <family val="2"/>
        <scheme val="minor"/>
      </rPr>
      <t>:</t>
    </r>
  </si>
  <si>
    <t>[kN]</t>
  </si>
  <si>
    <r>
      <rPr>
        <sz val="11"/>
        <color theme="1"/>
        <rFont val="Aptos Narrow"/>
        <family val="2"/>
      </rPr>
      <t>σ</t>
    </r>
    <r>
      <rPr>
        <sz val="8"/>
        <color theme="1"/>
        <rFont val="Aptos Narrow"/>
        <family val="2"/>
      </rPr>
      <t>c,d</t>
    </r>
    <r>
      <rPr>
        <sz val="11"/>
        <color theme="1"/>
        <rFont val="Aptos Narrow"/>
        <family val="2"/>
      </rPr>
      <t>:</t>
    </r>
  </si>
  <si>
    <t>[Mpa]</t>
  </si>
  <si>
    <r>
      <t>q</t>
    </r>
    <r>
      <rPr>
        <sz val="8"/>
        <color theme="1"/>
        <rFont val="Aptos Narrow"/>
        <family val="2"/>
        <scheme val="minor"/>
      </rPr>
      <t>vind</t>
    </r>
    <r>
      <rPr>
        <sz val="11"/>
        <color theme="1"/>
        <rFont val="Aptos Narrow"/>
        <family val="2"/>
        <scheme val="minor"/>
      </rPr>
      <t>:</t>
    </r>
  </si>
  <si>
    <t>[kN/m]</t>
  </si>
  <si>
    <r>
      <t>M</t>
    </r>
    <r>
      <rPr>
        <sz val="8"/>
        <color theme="1"/>
        <rFont val="Aptos Narrow"/>
        <family val="2"/>
        <scheme val="minor"/>
      </rPr>
      <t>AB</t>
    </r>
    <r>
      <rPr>
        <sz val="11"/>
        <color theme="1"/>
        <rFont val="Aptos Narrow"/>
        <family val="2"/>
        <scheme val="minor"/>
      </rPr>
      <t>:</t>
    </r>
  </si>
  <si>
    <t>Tabel 7.16</t>
  </si>
  <si>
    <r>
      <t>W</t>
    </r>
    <r>
      <rPr>
        <sz val="8"/>
        <color theme="1"/>
        <rFont val="Aptos Narrow"/>
        <family val="2"/>
        <scheme val="minor"/>
      </rPr>
      <t>y</t>
    </r>
    <r>
      <rPr>
        <sz val="11"/>
        <color theme="1"/>
        <rFont val="Aptos Narrow"/>
        <family val="2"/>
        <scheme val="minor"/>
      </rPr>
      <t>:</t>
    </r>
  </si>
  <si>
    <r>
      <t>[mm3]
10</t>
    </r>
    <r>
      <rPr>
        <sz val="11"/>
        <color theme="1"/>
        <rFont val="Aptos Narrow"/>
        <family val="2"/>
      </rPr>
      <t>³</t>
    </r>
  </si>
  <si>
    <r>
      <t>W</t>
    </r>
    <r>
      <rPr>
        <sz val="8"/>
        <color theme="1"/>
        <rFont val="Aptos Narrow"/>
        <family val="2"/>
        <scheme val="minor"/>
      </rPr>
      <t xml:space="preserve">y
</t>
    </r>
    <r>
      <rPr>
        <sz val="11"/>
        <color theme="1"/>
        <rFont val="Aptos Narrow"/>
        <family val="2"/>
        <scheme val="minor"/>
      </rPr>
      <t>[mm</t>
    </r>
    <r>
      <rPr>
        <sz val="11"/>
        <color theme="1"/>
        <rFont val="Aptos Narrow"/>
        <family val="2"/>
      </rPr>
      <t>³]
10³</t>
    </r>
  </si>
  <si>
    <r>
      <t>W</t>
    </r>
    <r>
      <rPr>
        <sz val="8"/>
        <color theme="1"/>
        <rFont val="Aptos Narrow"/>
        <family val="2"/>
        <scheme val="minor"/>
      </rPr>
      <t xml:space="preserve">y
</t>
    </r>
    <r>
      <rPr>
        <sz val="11"/>
        <color theme="1"/>
        <rFont val="Aptos Narrow"/>
        <family val="2"/>
        <scheme val="minor"/>
      </rPr>
      <t>[mm</t>
    </r>
    <r>
      <rPr>
        <sz val="11"/>
        <color theme="1"/>
        <rFont val="Aptos Narrow"/>
        <family val="2"/>
      </rPr>
      <t>³]
10³</t>
    </r>
  </si>
  <si>
    <r>
      <t>σ</t>
    </r>
    <r>
      <rPr>
        <sz val="8"/>
        <color theme="1"/>
        <rFont val="Aptos Narrow"/>
        <family val="2"/>
      </rPr>
      <t>m,y,d</t>
    </r>
    <r>
      <rPr>
        <sz val="11"/>
        <color theme="1"/>
        <rFont val="Aptos Narrow"/>
        <family val="2"/>
      </rPr>
      <t>:</t>
    </r>
  </si>
  <si>
    <r>
      <t>M</t>
    </r>
    <r>
      <rPr>
        <sz val="8"/>
        <color theme="1"/>
        <rFont val="Aptos Narrow"/>
        <family val="2"/>
        <scheme val="minor"/>
      </rPr>
      <t>AB,z,d:</t>
    </r>
  </si>
  <si>
    <r>
      <t>K (f</t>
    </r>
    <r>
      <rPr>
        <sz val="8"/>
        <color theme="1"/>
        <rFont val="Aptos Narrow"/>
        <family val="2"/>
        <scheme val="minor"/>
      </rPr>
      <t xml:space="preserve">c,0,d) </t>
    </r>
    <r>
      <rPr>
        <sz val="11"/>
        <color theme="1"/>
        <rFont val="Aptos Narrow"/>
        <family val="2"/>
        <scheme val="minor"/>
      </rPr>
      <t>=</t>
    </r>
  </si>
  <si>
    <r>
      <t>Ø (f</t>
    </r>
    <r>
      <rPr>
        <sz val="8"/>
        <color theme="1"/>
        <rFont val="Aptos Narrow"/>
        <family val="2"/>
        <scheme val="minor"/>
      </rPr>
      <t>m,d)</t>
    </r>
    <r>
      <rPr>
        <sz val="11"/>
        <color theme="1"/>
        <rFont val="Aptos Narrow"/>
        <family val="2"/>
        <scheme val="minor"/>
      </rPr>
      <t xml:space="preserve"> =</t>
    </r>
  </si>
  <si>
    <r>
      <t>f</t>
    </r>
    <r>
      <rPr>
        <sz val="8"/>
        <color theme="1"/>
        <rFont val="Aptos Narrow"/>
        <family val="2"/>
        <scheme val="minor"/>
      </rPr>
      <t>c,0,d:</t>
    </r>
  </si>
  <si>
    <r>
      <t>f</t>
    </r>
    <r>
      <rPr>
        <sz val="8"/>
        <color theme="1"/>
        <rFont val="Aptos Narrow"/>
        <family val="2"/>
        <scheme val="minor"/>
      </rPr>
      <t>m,d:</t>
    </r>
  </si>
  <si>
    <t>Søjlefaktoren for limtræ (kc):</t>
  </si>
  <si>
    <t>Stærk akse:</t>
  </si>
  <si>
    <t>Svag akse:</t>
  </si>
  <si>
    <r>
      <t>k</t>
    </r>
    <r>
      <rPr>
        <sz val="8"/>
        <color theme="1"/>
        <rFont val="Aptos Narrow"/>
        <family val="2"/>
        <scheme val="minor"/>
      </rPr>
      <t>c,y</t>
    </r>
    <r>
      <rPr>
        <sz val="11"/>
        <color theme="1"/>
        <rFont val="Aptos Narrow"/>
        <family val="2"/>
        <scheme val="minor"/>
      </rPr>
      <t>:</t>
    </r>
  </si>
  <si>
    <r>
      <t>Manuel k</t>
    </r>
    <r>
      <rPr>
        <sz val="8"/>
        <color theme="1"/>
        <rFont val="Aptos Narrow"/>
        <family val="2"/>
        <scheme val="minor"/>
      </rPr>
      <t>c,y</t>
    </r>
    <r>
      <rPr>
        <sz val="11"/>
        <color theme="1"/>
        <rFont val="Aptos Narrow"/>
        <family val="2"/>
        <scheme val="minor"/>
      </rPr>
      <t>:</t>
    </r>
  </si>
  <si>
    <r>
      <t>Manuel k</t>
    </r>
    <r>
      <rPr>
        <sz val="8"/>
        <color theme="1"/>
        <rFont val="Aptos Narrow"/>
        <family val="2"/>
        <scheme val="minor"/>
      </rPr>
      <t>c,z</t>
    </r>
    <r>
      <rPr>
        <sz val="11"/>
        <color theme="1"/>
        <rFont val="Aptos Narrow"/>
        <family val="2"/>
        <scheme val="minor"/>
      </rPr>
      <t>:</t>
    </r>
  </si>
  <si>
    <r>
      <t>K</t>
    </r>
    <r>
      <rPr>
        <sz val="8"/>
        <color theme="1"/>
        <rFont val="Aptos Narrow"/>
        <family val="2"/>
        <scheme val="minor"/>
      </rPr>
      <t>m</t>
    </r>
    <r>
      <rPr>
        <sz val="11"/>
        <color theme="1"/>
        <rFont val="Aptos Narrow"/>
        <family val="2"/>
        <scheme val="minor"/>
      </rPr>
      <t>:</t>
    </r>
  </si>
  <si>
    <t>Tværsnit</t>
  </si>
  <si>
    <t>Andre</t>
  </si>
  <si>
    <t>Længde:</t>
  </si>
  <si>
    <t>I G8 og G9 skal dimensioner for firhøvlet stå. Hvis man skifter til savskåret eller limtræ, 
skal bredde og højde kunne vælges der. Kan man lave en dropdown liste med de forskellige dimensioner, når man skifter mellem tømmer(firhøvlet, savskåret og limtræ)?</t>
  </si>
  <si>
    <t>Hvis alle krav er opfyldt, er dimensioner og afstande korrekte.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</si>
</sst>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ptos Narrow"/>
      <family val="2"/>
      <scheme val="minor"/>
    </font>
    <font>
      <sz val="11"/>
      <color theme="1"/>
      <name val="Calibri"/>
      <family val="2"/>
    </font>
    <font>
      <sz val="11"/>
      <color theme="1"/>
      <name val="Aptos Narrow"/>
      <family val="2"/>
    </font>
    <font>
      <sz val="8"/>
      <color theme="1"/>
      <name val="Aptos Narrow"/>
      <family val="2"/>
      <scheme val="minor"/>
    </font>
    <font>
      <sz val="8"/>
      <color theme="1"/>
      <name val="Aptos Narrow"/>
      <family val="2"/>
    </font>
    <font>
      <sz val="20"/>
      <color theme="1"/>
      <name val="Aptos Narrow"/>
      <family val="2"/>
      <scheme val="minor"/>
    </font>
    <font>
      <sz val="18"/>
      <color rgb="FF00B0F0"/>
      <name val="Aptos Narrow"/>
      <family val="2"/>
      <scheme val="minor"/>
    </font>
  </fonts>
  <fills count="14">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3" tint="0.89999084444715716"/>
        <bgColor indexed="64"/>
      </patternFill>
    </fill>
    <fill>
      <patternFill patternType="solid">
        <fgColor rgb="FF92D050"/>
        <bgColor indexed="64"/>
      </patternFill>
    </fill>
    <fill>
      <patternFill patternType="solid">
        <fgColor rgb="FF00B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0" fontId="0" fillId="0" borderId="1" xfId="0" applyBorder="1" applyAlignment="1">
      <alignment horizontal="center"/>
    </xf>
    <xf numFmtId="0" fontId="0" fillId="0" borderId="1" xfId="0" applyBorder="1"/>
    <xf numFmtId="0" fontId="0" fillId="2" borderId="1" xfId="0" applyFill="1" applyBorder="1"/>
    <xf numFmtId="0" fontId="0" fillId="3" borderId="0" xfId="0" applyFill="1"/>
    <xf numFmtId="2" fontId="0" fillId="0" borderId="1" xfId="0" applyNumberFormat="1" applyBorder="1" applyAlignment="1">
      <alignment horizontal="right"/>
    </xf>
    <xf numFmtId="0" fontId="0" fillId="0" borderId="2" xfId="0" applyBorder="1"/>
    <xf numFmtId="0" fontId="2" fillId="0" borderId="1" xfId="0" applyFont="1" applyBorder="1"/>
    <xf numFmtId="2" fontId="0" fillId="0" borderId="1" xfId="0" applyNumberFormat="1" applyBorder="1"/>
    <xf numFmtId="164" fontId="0" fillId="0" borderId="1" xfId="0" applyNumberFormat="1" applyBorder="1"/>
    <xf numFmtId="0" fontId="0" fillId="0" borderId="0" xfId="0" applyAlignment="1">
      <alignment horizontal="center"/>
    </xf>
    <xf numFmtId="2" fontId="0" fillId="0" borderId="0" xfId="0" applyNumberFormat="1" applyAlignment="1">
      <alignment horizontal="right"/>
    </xf>
    <xf numFmtId="0" fontId="0" fillId="4" borderId="1" xfId="0" applyFill="1" applyBorder="1"/>
    <xf numFmtId="0" fontId="0" fillId="5" borderId="1" xfId="0" applyFill="1" applyBorder="1"/>
    <xf numFmtId="0" fontId="0" fillId="6" borderId="1" xfId="0" applyFill="1" applyBorder="1" applyAlignment="1">
      <alignment horizontal="center"/>
    </xf>
    <xf numFmtId="0" fontId="0" fillId="6" borderId="1" xfId="0" applyFill="1" applyBorder="1"/>
    <xf numFmtId="0" fontId="0" fillId="7" borderId="1" xfId="0" applyFill="1" applyBorder="1"/>
    <xf numFmtId="0" fontId="0" fillId="7" borderId="8" xfId="0" applyFill="1" applyBorder="1"/>
    <xf numFmtId="0" fontId="0" fillId="8" borderId="1" xfId="0" applyFill="1" applyBorder="1"/>
    <xf numFmtId="0" fontId="0" fillId="8" borderId="8" xfId="0" applyFill="1" applyBorder="1"/>
    <xf numFmtId="0" fontId="0" fillId="8" borderId="5" xfId="0" applyFill="1" applyBorder="1"/>
    <xf numFmtId="0" fontId="0" fillId="9" borderId="1" xfId="0" applyFill="1" applyBorder="1" applyAlignment="1">
      <alignment horizontal="center"/>
    </xf>
    <xf numFmtId="0" fontId="0" fillId="9" borderId="1" xfId="0" applyFill="1" applyBorder="1"/>
    <xf numFmtId="0" fontId="2" fillId="9" borderId="1" xfId="0" applyFont="1" applyFill="1" applyBorder="1" applyAlignment="1">
      <alignment horizontal="center"/>
    </xf>
    <xf numFmtId="0" fontId="2" fillId="10" borderId="1" xfId="0" applyFont="1" applyFill="1" applyBorder="1" applyAlignment="1">
      <alignment horizontal="center"/>
    </xf>
    <xf numFmtId="0" fontId="0" fillId="10" borderId="1" xfId="0" applyFill="1" applyBorder="1" applyAlignment="1">
      <alignment horizontal="center"/>
    </xf>
    <xf numFmtId="0" fontId="0" fillId="10" borderId="1" xfId="0" applyFill="1" applyBorder="1"/>
    <xf numFmtId="0" fontId="0" fillId="10" borderId="4" xfId="0" applyFill="1" applyBorder="1"/>
    <xf numFmtId="0" fontId="0" fillId="11" borderId="6" xfId="0" applyFill="1" applyBorder="1"/>
    <xf numFmtId="0" fontId="0" fillId="11" borderId="1" xfId="0" applyFill="1" applyBorder="1"/>
    <xf numFmtId="0" fontId="0" fillId="11" borderId="1" xfId="0" applyFill="1" applyBorder="1" applyAlignment="1">
      <alignment horizontal="center"/>
    </xf>
    <xf numFmtId="0" fontId="0" fillId="9" borderId="6" xfId="0" applyFill="1" applyBorder="1"/>
    <xf numFmtId="0" fontId="0" fillId="3" borderId="1" xfId="0" applyFill="1" applyBorder="1"/>
    <xf numFmtId="2" fontId="0" fillId="0" borderId="6" xfId="0" applyNumberFormat="1" applyBorder="1"/>
    <xf numFmtId="2" fontId="0" fillId="0" borderId="2" xfId="0" applyNumberFormat="1" applyBorder="1"/>
    <xf numFmtId="0" fontId="0" fillId="0" borderId="4" xfId="0" applyBorder="1"/>
    <xf numFmtId="164" fontId="0" fillId="0" borderId="0" xfId="0" applyNumberFormat="1"/>
    <xf numFmtId="0" fontId="2" fillId="0" borderId="4" xfId="0" applyFont="1" applyBorder="1"/>
    <xf numFmtId="0" fontId="0" fillId="13" borderId="1" xfId="0" applyFill="1" applyBorder="1" applyAlignment="1">
      <alignment horizontal="center"/>
    </xf>
    <xf numFmtId="0" fontId="6" fillId="0" borderId="1" xfId="0" applyFont="1" applyBorder="1" applyAlignment="1">
      <alignment horizontal="center" wrapText="1"/>
    </xf>
    <xf numFmtId="0" fontId="6" fillId="0" borderId="1" xfId="0" applyFont="1" applyBorder="1" applyAlignment="1">
      <alignment horizontal="center"/>
    </xf>
    <xf numFmtId="0" fontId="0" fillId="0" borderId="1" xfId="0" applyBorder="1" applyAlignment="1">
      <alignment horizontal="center"/>
    </xf>
    <xf numFmtId="0" fontId="0" fillId="8" borderId="1" xfId="0" applyFill="1" applyBorder="1" applyAlignment="1">
      <alignment horizontal="center" wrapText="1"/>
    </xf>
    <xf numFmtId="0" fontId="0" fillId="8" borderId="1" xfId="0" applyFill="1" applyBorder="1" applyAlignment="1">
      <alignment horizontal="center"/>
    </xf>
    <xf numFmtId="0" fontId="0" fillId="8" borderId="2" xfId="0" applyFill="1" applyBorder="1" applyAlignment="1">
      <alignment horizontal="center" wrapText="1"/>
    </xf>
    <xf numFmtId="0" fontId="0" fillId="8" borderId="3" xfId="0" applyFill="1" applyBorder="1" applyAlignment="1">
      <alignment horizontal="center" wrapText="1"/>
    </xf>
    <xf numFmtId="0" fontId="0" fillId="8" borderId="4" xfId="0" applyFill="1" applyBorder="1" applyAlignment="1">
      <alignment horizontal="center" wrapText="1"/>
    </xf>
    <xf numFmtId="0" fontId="0" fillId="6" borderId="1" xfId="0" applyFill="1" applyBorder="1" applyAlignment="1">
      <alignment horizontal="center"/>
    </xf>
    <xf numFmtId="0" fontId="0" fillId="0" borderId="1" xfId="0" applyBorder="1" applyAlignment="1">
      <alignment horizontal="center" wrapText="1"/>
    </xf>
    <xf numFmtId="0" fontId="0" fillId="6" borderId="4" xfId="0" applyFill="1" applyBorder="1" applyAlignment="1">
      <alignment horizontal="center" wrapText="1"/>
    </xf>
    <xf numFmtId="0" fontId="0" fillId="6" borderId="3" xfId="0" applyFill="1" applyBorder="1" applyAlignment="1">
      <alignment horizontal="center" wrapText="1"/>
    </xf>
    <xf numFmtId="0" fontId="0" fillId="7" borderId="4" xfId="0" applyFill="1" applyBorder="1" applyAlignment="1">
      <alignment horizontal="center" wrapText="1"/>
    </xf>
    <xf numFmtId="0" fontId="0" fillId="7" borderId="1" xfId="0" applyFill="1" applyBorder="1" applyAlignment="1">
      <alignment horizontal="center"/>
    </xf>
    <xf numFmtId="0" fontId="0" fillId="7" borderId="3" xfId="0" applyFill="1" applyBorder="1" applyAlignment="1">
      <alignment horizontal="center" wrapText="1"/>
    </xf>
    <xf numFmtId="0" fontId="0" fillId="10" borderId="6" xfId="0" applyFill="1" applyBorder="1" applyAlignment="1">
      <alignment horizontal="center"/>
    </xf>
    <xf numFmtId="0" fontId="0" fillId="10" borderId="7" xfId="0" applyFill="1" applyBorder="1" applyAlignment="1">
      <alignment horizontal="center"/>
    </xf>
    <xf numFmtId="0" fontId="0" fillId="10" borderId="8" xfId="0" applyFill="1" applyBorder="1" applyAlignment="1">
      <alignment horizontal="center"/>
    </xf>
    <xf numFmtId="0" fontId="0" fillId="4" borderId="3" xfId="0" applyFill="1" applyBorder="1" applyAlignment="1">
      <alignment horizontal="center" wrapText="1"/>
    </xf>
    <xf numFmtId="0" fontId="0" fillId="4" borderId="4" xfId="0" applyFill="1" applyBorder="1" applyAlignment="1">
      <alignment horizontal="center" wrapText="1"/>
    </xf>
    <xf numFmtId="0" fontId="0" fillId="5" borderId="3" xfId="0" applyFill="1" applyBorder="1" applyAlignment="1">
      <alignment horizontal="center" wrapText="1"/>
    </xf>
    <xf numFmtId="0" fontId="0" fillId="5" borderId="4" xfId="0" applyFill="1" applyBorder="1" applyAlignment="1">
      <alignment horizontal="center" wrapText="1"/>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0" fillId="9" borderId="1" xfId="0" applyFill="1" applyBorder="1" applyAlignment="1">
      <alignment horizontal="center" wrapText="1"/>
    </xf>
    <xf numFmtId="0" fontId="0" fillId="9" borderId="1" xfId="0" applyFill="1" applyBorder="1" applyAlignment="1">
      <alignment horizontal="center"/>
    </xf>
    <xf numFmtId="0" fontId="0" fillId="9" borderId="4" xfId="0" applyFill="1" applyBorder="1" applyAlignment="1">
      <alignment horizontal="center"/>
    </xf>
    <xf numFmtId="0" fontId="5" fillId="0" borderId="1" xfId="0" applyFon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9" borderId="2" xfId="0" applyFill="1" applyBorder="1" applyAlignment="1">
      <alignment horizontal="center" wrapText="1"/>
    </xf>
    <xf numFmtId="0" fontId="0" fillId="9" borderId="3" xfId="0" applyFill="1" applyBorder="1" applyAlignment="1">
      <alignment horizontal="center" wrapText="1"/>
    </xf>
    <xf numFmtId="0" fontId="0" fillId="9" borderId="4" xfId="0" applyFill="1" applyBorder="1"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12" borderId="1" xfId="0" applyFill="1" applyBorder="1" applyAlignment="1">
      <alignment horizontal="center"/>
    </xf>
    <xf numFmtId="0" fontId="0" fillId="0" borderId="7" xfId="0" applyBorder="1" applyAlignment="1">
      <alignment horizontal="center"/>
    </xf>
    <xf numFmtId="0" fontId="0" fillId="0" borderId="1" xfId="0" applyBorder="1" applyAlignment="1">
      <alignment horizontal="right"/>
    </xf>
    <xf numFmtId="0" fontId="0" fillId="2" borderId="1" xfId="0" applyFill="1" applyBorder="1" applyAlignment="1">
      <alignment horizontal="center"/>
    </xf>
  </cellXfs>
  <cellStyles count="1">
    <cellStyle name="Normal"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809625</xdr:colOff>
      <xdr:row>7</xdr:row>
      <xdr:rowOff>171450</xdr:rowOff>
    </xdr:from>
    <xdr:to>
      <xdr:col>7</xdr:col>
      <xdr:colOff>571500</xdr:colOff>
      <xdr:row>22</xdr:row>
      <xdr:rowOff>28575</xdr:rowOff>
    </xdr:to>
    <xdr:cxnSp macro="">
      <xdr:nvCxnSpPr>
        <xdr:cNvPr id="6" name="Lige pilforbindelse 5">
          <a:extLst>
            <a:ext uri="{FF2B5EF4-FFF2-40B4-BE49-F238E27FC236}">
              <a16:creationId xmlns:a16="http://schemas.microsoft.com/office/drawing/2014/main" id="{10C8988E-1927-39A4-230F-3DECBE3B71A3}"/>
            </a:ext>
          </a:extLst>
        </xdr:cNvPr>
        <xdr:cNvCxnSpPr/>
      </xdr:nvCxnSpPr>
      <xdr:spPr>
        <a:xfrm flipH="1">
          <a:off x="1866900" y="1504950"/>
          <a:ext cx="3352800" cy="2714625"/>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800100</xdr:colOff>
      <xdr:row>7</xdr:row>
      <xdr:rowOff>123825</xdr:rowOff>
    </xdr:from>
    <xdr:to>
      <xdr:col>6</xdr:col>
      <xdr:colOff>495300</xdr:colOff>
      <xdr:row>22</xdr:row>
      <xdr:rowOff>66675</xdr:rowOff>
    </xdr:to>
    <xdr:cxnSp macro="">
      <xdr:nvCxnSpPr>
        <xdr:cNvPr id="9" name="Lige pilforbindelse 8">
          <a:extLst>
            <a:ext uri="{FF2B5EF4-FFF2-40B4-BE49-F238E27FC236}">
              <a16:creationId xmlns:a16="http://schemas.microsoft.com/office/drawing/2014/main" id="{88D50026-3CA1-1AD3-36C0-EF536D4989D2}"/>
            </a:ext>
          </a:extLst>
        </xdr:cNvPr>
        <xdr:cNvCxnSpPr/>
      </xdr:nvCxnSpPr>
      <xdr:spPr>
        <a:xfrm flipH="1">
          <a:off x="1038225" y="1457325"/>
          <a:ext cx="3314700" cy="280035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38100</xdr:colOff>
      <xdr:row>8</xdr:row>
      <xdr:rowOff>40822</xdr:rowOff>
    </xdr:from>
    <xdr:to>
      <xdr:col>9</xdr:col>
      <xdr:colOff>299357</xdr:colOff>
      <xdr:row>22</xdr:row>
      <xdr:rowOff>19050</xdr:rowOff>
    </xdr:to>
    <xdr:cxnSp macro="">
      <xdr:nvCxnSpPr>
        <xdr:cNvPr id="19" name="Lige pilforbindelse 18">
          <a:extLst>
            <a:ext uri="{FF2B5EF4-FFF2-40B4-BE49-F238E27FC236}">
              <a16:creationId xmlns:a16="http://schemas.microsoft.com/office/drawing/2014/main" id="{B9D0EA4F-7D7D-9301-1323-D25A9FADB195}"/>
            </a:ext>
          </a:extLst>
        </xdr:cNvPr>
        <xdr:cNvCxnSpPr/>
      </xdr:nvCxnSpPr>
      <xdr:spPr>
        <a:xfrm flipV="1">
          <a:off x="2623457" y="1864179"/>
          <a:ext cx="3785507" cy="2645228"/>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428625</xdr:colOff>
      <xdr:row>23</xdr:row>
      <xdr:rowOff>9525</xdr:rowOff>
    </xdr:from>
    <xdr:to>
      <xdr:col>4</xdr:col>
      <xdr:colOff>495300</xdr:colOff>
      <xdr:row>38</xdr:row>
      <xdr:rowOff>171450</xdr:rowOff>
    </xdr:to>
    <xdr:cxnSp macro="">
      <xdr:nvCxnSpPr>
        <xdr:cNvPr id="22" name="Lige pilforbindelse 21">
          <a:extLst>
            <a:ext uri="{FF2B5EF4-FFF2-40B4-BE49-F238E27FC236}">
              <a16:creationId xmlns:a16="http://schemas.microsoft.com/office/drawing/2014/main" id="{ED209D18-ACF1-234A-A1C6-06BC1E3DA8FE}"/>
            </a:ext>
          </a:extLst>
        </xdr:cNvPr>
        <xdr:cNvCxnSpPr/>
      </xdr:nvCxnSpPr>
      <xdr:spPr>
        <a:xfrm flipV="1">
          <a:off x="3000375" y="4676775"/>
          <a:ext cx="66675" cy="3019425"/>
        </a:xfrm>
        <a:prstGeom prst="straightConnector1">
          <a:avLst/>
        </a:prstGeom>
        <a:ln>
          <a:solidFill>
            <a:srgbClr val="C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476250</xdr:colOff>
      <xdr:row>3</xdr:row>
      <xdr:rowOff>28575</xdr:rowOff>
    </xdr:from>
    <xdr:to>
      <xdr:col>12</xdr:col>
      <xdr:colOff>28575</xdr:colOff>
      <xdr:row>5</xdr:row>
      <xdr:rowOff>104775</xdr:rowOff>
    </xdr:to>
    <xdr:cxnSp macro="">
      <xdr:nvCxnSpPr>
        <xdr:cNvPr id="4" name="Lige pilforbindelse 3">
          <a:extLst>
            <a:ext uri="{FF2B5EF4-FFF2-40B4-BE49-F238E27FC236}">
              <a16:creationId xmlns:a16="http://schemas.microsoft.com/office/drawing/2014/main" id="{EA4F92C2-653E-9568-116E-B722EBBD557E}"/>
            </a:ext>
          </a:extLst>
        </xdr:cNvPr>
        <xdr:cNvCxnSpPr/>
      </xdr:nvCxnSpPr>
      <xdr:spPr>
        <a:xfrm flipH="1">
          <a:off x="5905500" y="885825"/>
          <a:ext cx="2238375" cy="4572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66675</xdr:colOff>
      <xdr:row>5</xdr:row>
      <xdr:rowOff>171450</xdr:rowOff>
    </xdr:from>
    <xdr:to>
      <xdr:col>8</xdr:col>
      <xdr:colOff>419100</xdr:colOff>
      <xdr:row>7</xdr:row>
      <xdr:rowOff>57150</xdr:rowOff>
    </xdr:to>
    <xdr:cxnSp macro="">
      <xdr:nvCxnSpPr>
        <xdr:cNvPr id="12" name="Lige pilforbindelse 11">
          <a:extLst>
            <a:ext uri="{FF2B5EF4-FFF2-40B4-BE49-F238E27FC236}">
              <a16:creationId xmlns:a16="http://schemas.microsoft.com/office/drawing/2014/main" id="{644E1D46-B70B-BCFA-AF7F-23BD25E94035}"/>
            </a:ext>
          </a:extLst>
        </xdr:cNvPr>
        <xdr:cNvCxnSpPr/>
      </xdr:nvCxnSpPr>
      <xdr:spPr>
        <a:xfrm flipH="1">
          <a:off x="5495925" y="1409700"/>
          <a:ext cx="352425" cy="266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723900</xdr:colOff>
      <xdr:row>5</xdr:row>
      <xdr:rowOff>114300</xdr:rowOff>
    </xdr:from>
    <xdr:to>
      <xdr:col>8</xdr:col>
      <xdr:colOff>381000</xdr:colOff>
      <xdr:row>6</xdr:row>
      <xdr:rowOff>180975</xdr:rowOff>
    </xdr:to>
    <xdr:cxnSp macro="">
      <xdr:nvCxnSpPr>
        <xdr:cNvPr id="16" name="Lige pilforbindelse 15">
          <a:extLst>
            <a:ext uri="{FF2B5EF4-FFF2-40B4-BE49-F238E27FC236}">
              <a16:creationId xmlns:a16="http://schemas.microsoft.com/office/drawing/2014/main" id="{30CABD48-367A-2647-F642-2736C030D198}"/>
            </a:ext>
          </a:extLst>
        </xdr:cNvPr>
        <xdr:cNvCxnSpPr/>
      </xdr:nvCxnSpPr>
      <xdr:spPr>
        <a:xfrm flipH="1">
          <a:off x="4581525" y="1352550"/>
          <a:ext cx="1228725" cy="25717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2DA69-73AB-41A7-B397-FA0619E2F6BA}">
  <dimension ref="A1:AI130"/>
  <sheetViews>
    <sheetView tabSelected="1" zoomScaleNormal="100" workbookViewId="0">
      <selection activeCell="B59" sqref="B59"/>
    </sheetView>
  </sheetViews>
  <sheetFormatPr defaultRowHeight="15" x14ac:dyDescent="0.25"/>
  <cols>
    <col min="1" max="1" width="3.5703125" customWidth="1"/>
    <col min="2" max="2" width="12.28515625" customWidth="1"/>
    <col min="3" max="3" width="12.5703125" customWidth="1"/>
    <col min="4" max="5" width="10.140625" customWidth="1"/>
    <col min="7" max="7" width="11.85546875" customWidth="1"/>
    <col min="8" max="8" width="11.7109375" customWidth="1"/>
    <col min="9" max="10" width="10" customWidth="1"/>
    <col min="12" max="12" width="11.140625" customWidth="1"/>
    <col min="13" max="13" width="10.85546875" customWidth="1"/>
    <col min="14" max="14" width="12" customWidth="1"/>
    <col min="15" max="15" width="11.42578125" customWidth="1"/>
    <col min="16" max="16" width="11.7109375" customWidth="1"/>
    <col min="17" max="17" width="11.28515625" customWidth="1"/>
    <col min="18" max="19" width="10.140625" customWidth="1"/>
    <col min="20" max="20" width="10.28515625" customWidth="1"/>
    <col min="21" max="21" width="11.42578125" customWidth="1"/>
    <col min="22" max="22" width="10" customWidth="1"/>
    <col min="23" max="23" width="12" customWidth="1"/>
    <col min="24" max="24" width="17.42578125" customWidth="1"/>
    <col min="25" max="25" width="17" customWidth="1"/>
    <col min="26" max="26" width="12.140625" customWidth="1"/>
    <col min="27" max="27" width="11.5703125" customWidth="1"/>
    <col min="28" max="28" width="11.140625" customWidth="1"/>
    <col min="29" max="29" width="11.5703125" customWidth="1"/>
    <col min="30" max="30" width="13.140625" customWidth="1"/>
    <col min="31" max="31" width="13.85546875" customWidth="1"/>
    <col min="32" max="32" width="12.28515625" customWidth="1"/>
    <col min="33" max="33" width="10.7109375" customWidth="1"/>
    <col min="34" max="34" width="10.140625" customWidth="1"/>
  </cols>
  <sheetData>
    <row r="1" spans="1:35" ht="26.25" x14ac:dyDescent="0.4">
      <c r="A1" s="69" t="s">
        <v>0</v>
      </c>
      <c r="B1" s="69"/>
      <c r="C1" s="69"/>
      <c r="D1" s="69"/>
      <c r="E1" s="69"/>
      <c r="F1" s="69"/>
      <c r="G1" s="69"/>
      <c r="H1" s="69"/>
      <c r="I1" s="69"/>
      <c r="L1" s="39" t="s">
        <v>79</v>
      </c>
      <c r="M1" s="40"/>
      <c r="N1" s="40"/>
      <c r="O1" s="40"/>
      <c r="P1" s="40"/>
      <c r="Q1" s="40"/>
      <c r="R1" s="40"/>
      <c r="S1" s="40"/>
      <c r="T1" s="40"/>
      <c r="U1" s="40"/>
      <c r="V1" s="40"/>
      <c r="W1" s="40"/>
      <c r="X1" s="40"/>
    </row>
    <row r="2" spans="1:35" ht="26.25" x14ac:dyDescent="0.4">
      <c r="A2" s="2" t="s">
        <v>1</v>
      </c>
      <c r="B2" s="69" t="s">
        <v>2</v>
      </c>
      <c r="C2" s="69"/>
      <c r="D2" s="69"/>
      <c r="E2" s="69"/>
      <c r="F2" s="69"/>
      <c r="G2" s="69"/>
      <c r="H2" s="69"/>
      <c r="I2" s="69"/>
      <c r="L2" s="40"/>
      <c r="M2" s="40"/>
      <c r="N2" s="40"/>
      <c r="O2" s="40"/>
      <c r="P2" s="40"/>
      <c r="Q2" s="40"/>
      <c r="R2" s="40"/>
      <c r="S2" s="40"/>
      <c r="T2" s="40"/>
      <c r="U2" s="40"/>
      <c r="V2" s="40"/>
      <c r="W2" s="40"/>
      <c r="X2" s="40"/>
    </row>
    <row r="3" spans="1:35" ht="15" customHeight="1" x14ac:dyDescent="0.25">
      <c r="L3" s="40"/>
      <c r="M3" s="40"/>
      <c r="N3" s="40"/>
      <c r="O3" s="40"/>
      <c r="P3" s="40"/>
      <c r="Q3" s="40"/>
      <c r="R3" s="40"/>
      <c r="S3" s="40"/>
      <c r="T3" s="40"/>
      <c r="U3" s="40"/>
      <c r="V3" s="40"/>
      <c r="W3" s="40"/>
      <c r="X3" s="40"/>
    </row>
    <row r="4" spans="1:35" x14ac:dyDescent="0.25">
      <c r="B4" s="41" t="s">
        <v>3</v>
      </c>
      <c r="C4" s="41"/>
      <c r="D4" s="41"/>
      <c r="E4" s="10"/>
      <c r="G4" s="41" t="s">
        <v>16</v>
      </c>
      <c r="H4" s="41"/>
      <c r="J4" s="70" t="s">
        <v>20</v>
      </c>
      <c r="K4" s="71"/>
      <c r="N4" s="75" t="s">
        <v>21</v>
      </c>
      <c r="O4" s="76"/>
      <c r="P4" s="77"/>
      <c r="R4" s="35" t="s">
        <v>40</v>
      </c>
      <c r="T4" s="37" t="s">
        <v>48</v>
      </c>
      <c r="W4" s="35" t="s">
        <v>72</v>
      </c>
      <c r="Z4" s="2" t="s">
        <v>49</v>
      </c>
      <c r="AE4" s="2" t="s">
        <v>73</v>
      </c>
    </row>
    <row r="5" spans="1:35" x14ac:dyDescent="0.25">
      <c r="B5" s="2" t="s">
        <v>4</v>
      </c>
      <c r="C5" s="3">
        <v>4.34</v>
      </c>
      <c r="D5" s="2" t="s">
        <v>6</v>
      </c>
      <c r="G5" s="81" t="s">
        <v>24</v>
      </c>
      <c r="H5" s="81"/>
      <c r="J5" s="3">
        <v>0.6</v>
      </c>
      <c r="K5" s="2" t="s">
        <v>8</v>
      </c>
      <c r="N5" s="61" t="s">
        <v>32</v>
      </c>
      <c r="O5" s="62"/>
      <c r="P5" s="63"/>
      <c r="R5" s="5">
        <f>N6*((C7*1000)/H8)</f>
        <v>1.7083384615384616</v>
      </c>
      <c r="S5" s="11"/>
      <c r="T5" s="8">
        <f>N6*(C7*1000)/G8</f>
        <v>7.4027999999999992</v>
      </c>
      <c r="W5" s="8">
        <f>N6*(C7*1000)/H8</f>
        <v>1.7083384615384614</v>
      </c>
      <c r="X5" s="78" t="str">
        <f>IF(W5&lt;=5.4,"OK","Manuel indtastning af kc,y")</f>
        <v>OK</v>
      </c>
      <c r="Y5" s="78"/>
      <c r="Z5" s="8">
        <f>N6*(C7*1000)/G8</f>
        <v>7.4027999999999992</v>
      </c>
      <c r="AA5" s="78" t="str">
        <f>IF(Z5&lt;=5.4,"OK","Manuel indtastning af kc,z")</f>
        <v>Manuel indtastning af kc,z</v>
      </c>
      <c r="AB5" s="78"/>
      <c r="AC5" s="78"/>
      <c r="AE5" s="34">
        <f>(N6*(AG5*1000))/H8</f>
        <v>1.7083384615384614</v>
      </c>
      <c r="AF5" s="2" t="s">
        <v>78</v>
      </c>
      <c r="AG5" s="3">
        <v>5.3730000000000002</v>
      </c>
      <c r="AH5" s="2" t="s">
        <v>8</v>
      </c>
    </row>
    <row r="6" spans="1:35" x14ac:dyDescent="0.25">
      <c r="B6" s="2" t="s">
        <v>5</v>
      </c>
      <c r="C6" s="3">
        <v>0.84</v>
      </c>
      <c r="D6" s="2" t="s">
        <v>7</v>
      </c>
      <c r="G6" s="41" t="s">
        <v>17</v>
      </c>
      <c r="H6" s="41"/>
      <c r="N6" s="80">
        <f>_xlfn.XLOOKUP(N5,B42:B51,C42:C51,,0,)</f>
        <v>6.2E-2</v>
      </c>
      <c r="O6" s="80"/>
      <c r="P6" s="2" t="s">
        <v>22</v>
      </c>
      <c r="W6" s="2" t="s">
        <v>58</v>
      </c>
      <c r="Z6" s="2" t="s">
        <v>58</v>
      </c>
      <c r="AE6" s="2">
        <f>IF(N5=B42,_xlfn.XLOOKUP(W5,V62:V130,W62:W130,,-1),IF(N5=B43,_xlfn.XLOOKUP(W5,V62:V130,W62:W130,,-1),IF(N5=B44,_xlfn.XLOOKUP(W5,V62:V130,W62:W130,,-1),IF(N5=B45,_xlfn.XLOOKUP(W5,V62:V130,W62:W130,,-1),IF(N5=B46,_xlfn.XLOOKUP(W5,R62:R130,S62:S130,,-1),IF(N5=B47,_xlfn.XLOOKUP(W5,R62:R130,S62:S130,,-1),IF(N5=B48,_xlfn.XLOOKUP(W5,R62:R130,S62:S130,,-1),IF(N5=B49,_xlfn.XLOOKUP(W5,R62:R130,S62:S130,,-1),IF(N5=B50,_xlfn.XLOOKUP(W5,R62:R130,S62:S130,,-1),IF(N5=B51,_xlfn.XLOOKUP(W5,R62:R130,S62:S130,,-1)))))))))))</f>
        <v>0.30399999999999999</v>
      </c>
      <c r="AF6" s="38" t="str">
        <f>IF(AE5&lt;=5.4,"OK","Mindre afstand")</f>
        <v>OK</v>
      </c>
      <c r="AG6" s="38"/>
      <c r="AH6" s="38"/>
      <c r="AI6" s="36"/>
    </row>
    <row r="7" spans="1:35" x14ac:dyDescent="0.25">
      <c r="B7" s="2" t="s">
        <v>9</v>
      </c>
      <c r="C7" s="3">
        <v>5.3730000000000002</v>
      </c>
      <c r="D7" s="2" t="s">
        <v>8</v>
      </c>
      <c r="G7" s="2" t="s">
        <v>41</v>
      </c>
      <c r="H7" s="2" t="s">
        <v>42</v>
      </c>
      <c r="J7" s="1" t="s">
        <v>18</v>
      </c>
      <c r="K7" s="1"/>
      <c r="N7" s="70" t="s">
        <v>28</v>
      </c>
      <c r="O7" s="79"/>
      <c r="P7" s="71"/>
      <c r="R7" s="2" t="s">
        <v>47</v>
      </c>
      <c r="T7" s="2" t="s">
        <v>51</v>
      </c>
      <c r="W7" s="2">
        <f>IF(N5=B42,_xlfn.XLOOKUP(W5,V62:V130,W62:W130,,-1),IF(N5=B43,_xlfn.XLOOKUP(W5,V62:V130,W62:W130,,-1),IF(N5=B44,_xlfn.XLOOKUP(W5,V62:V130,W62:W130,,-1),IF(N5=B45,_xlfn.XLOOKUP(W5,V62:V130,W62:W130,,-1),IF(N5=B46,_xlfn.XLOOKUP(W5,R62:R130,S62:S130,,-1),IF(N5=B47,_xlfn.XLOOKUP(W5,R62:R130,S62:S130,,-1),IF(N5=B48,_xlfn.XLOOKUP(W5,R62:R130,S62:S130,,-1),IF(N5=B49,_xlfn.XLOOKUP(W5,R62:R130,S62:S130,,-1),IF(N5=B50,_xlfn.XLOOKUP(W5,R62:R130,S62:S130,,-1),IF(N5=B51,_xlfn.XLOOKUP(W5,R62:R130,S62:S130,,-1)))))))))))</f>
        <v>0.30399999999999999</v>
      </c>
      <c r="Z7" s="2">
        <f>IF(N5=B42,_xlfn.XLOOKUP(Z5,V62:V130,W62:W130,,-1),IF(N5=B43,_xlfn.XLOOKUP(Z5,V62:V130,W62:W130,,-1),IF(N5=B44,_xlfn.XLOOKUP(Z5,V62:V130,W62:W130,,-1),IF(Z5=B45,_xlfn.XLOOKUP(W5,V62:V130,W62:W130,,-1),IF(Z5=B46,_xlfn.XLOOKUP(Z5,R62:R130,S62:S130,,0),IF(N5=B47,_xlfn.XLOOKUP(Z5,R62:R130,S62:S130,,0),IF(N5=B48,_xlfn.XLOOKUP(Z5,R62:R130,S62:S130,,0),IF(N5=B49,_xlfn.XLOOKUP(Z5,R62:R130,S62:S130,,0),IF(N5=B50,_xlfn.XLOOKUP(Z5,R62:R130,S62:S130,,0),IF(N5=B51,_xlfn.XLOOKUP(Z5,R62:R130,S62:S130,,-1)))))))))))</f>
        <v>3.3000000000000002E-2</v>
      </c>
      <c r="AE7" s="35" t="s">
        <v>74</v>
      </c>
    </row>
    <row r="8" spans="1:35" x14ac:dyDescent="0.25">
      <c r="C8" s="4"/>
      <c r="G8" s="3">
        <v>45</v>
      </c>
      <c r="H8" s="3">
        <v>195</v>
      </c>
      <c r="J8" s="2">
        <v>8.77</v>
      </c>
      <c r="K8" s="2" t="s">
        <v>19</v>
      </c>
      <c r="R8" s="2">
        <f>IF(B42=N5,_xlfn.XLOOKUP(R5,V62:V130,W62:W130,,-1,),IF(B43=N5,_xlfn.XLOOKUP(R5,V62:V130,W62:W130,,-1,),IF(B44=N5,_xlfn.XLOOKUP(R5,V62:V130,W62:W130,,-1,),IF(B45=N5,_xlfn.XLOOKUP(R5,V62:V130,W62:W130,,-1,),IF(B46=N5,_xlfn.XLOOKUP(R5,R62:R130,S62:S130,,-1,),IF(B47=N5,_xlfn.XLOOKUP(R5,R62:R130,S62:S130,,-1,),IF(B48=N5,_xlfn.XLOOKUP(R5,R62:R130,S62:S130,,-1,),IF(B49=N5,_xlfn.XLOOKUP(R5,R62:R130,S62:S130,,-1,),IF(B50=N5,_xlfn.XLOOKUP(R5,R62:R130,S62:S130,,-1,),IF(B51=N5,_xlfn.XLOOKUP(R5,R62:R130,S62:S130,,-1,)))))))))))</f>
        <v>0.30399999999999999</v>
      </c>
      <c r="T8" s="8">
        <f>C5*J5</f>
        <v>2.6039999999999996</v>
      </c>
      <c r="U8" s="2" t="s">
        <v>52</v>
      </c>
      <c r="AE8" s="33">
        <f>N6*(AG8*1000)/G8</f>
        <v>1.6533333333333335</v>
      </c>
      <c r="AF8" s="2" t="s">
        <v>78</v>
      </c>
      <c r="AG8" s="3">
        <v>1.2</v>
      </c>
      <c r="AH8" s="2" t="s">
        <v>8</v>
      </c>
    </row>
    <row r="9" spans="1:35" x14ac:dyDescent="0.25">
      <c r="G9" s="4"/>
      <c r="H9" s="4"/>
      <c r="AE9" s="2">
        <f>IF(N5=B42,_xlfn.XLOOKUP(AE8,V62:V130,W62:W130,,-1),IF(N5=B43,_xlfn.XLOOKUP(,V62:V130,W62:W130,,-1),IF(N5=B44,_xlfn.XLOOKUP(AE8,V62:V130,W62:W130,,-1),IF(AE8=B45,_xlfn.XLOOKUP(AE8,V62:V130,W62:W130,,-1),IF(AE8=B46,_xlfn.XLOOKUP(AE8,R62:R130,S62:S130,,0),IF(N5=B47,_xlfn.XLOOKUP(AE8,R62:R130,S62:S130,,0),IF(N5=B48,_xlfn.XLOOKUP(Z5,R62:R130,S62:S130,,0),IF(N5=B49,_xlfn.XLOOKUP(AE8,R62:R130,S62:S130,,0),IF(N5=B50,_xlfn.XLOOKUP(AE8,R62:R130,S62:S130,,0),IF(N5=B51,_xlfn.XLOOKUP(AE8,R62:R130,S62:S130,,-1)))))))))))</f>
        <v>0.32100000000000001</v>
      </c>
      <c r="AF9" s="38" t="str">
        <f>IF(AE8&lt;=5.4,"OK","Mindre afstand")</f>
        <v>OK</v>
      </c>
      <c r="AG9" s="38"/>
      <c r="AH9" s="38"/>
    </row>
    <row r="10" spans="1:35" x14ac:dyDescent="0.25">
      <c r="B10" s="43" t="s">
        <v>24</v>
      </c>
      <c r="C10" s="43"/>
      <c r="D10" s="43"/>
      <c r="E10" s="43"/>
      <c r="G10" s="67" t="s">
        <v>25</v>
      </c>
      <c r="H10" s="67"/>
      <c r="I10" s="67"/>
      <c r="J10" s="67"/>
      <c r="L10" s="41" t="s">
        <v>26</v>
      </c>
      <c r="M10" s="41"/>
      <c r="N10" s="41"/>
      <c r="O10" s="41"/>
      <c r="P10" s="41"/>
      <c r="Q10" s="41"/>
      <c r="R10" s="41"/>
      <c r="S10" s="41"/>
      <c r="T10" s="41"/>
      <c r="U10" s="41"/>
      <c r="V10" s="41"/>
      <c r="W10" s="41"/>
      <c r="X10" s="41"/>
      <c r="Y10" s="41"/>
      <c r="Z10" s="41"/>
      <c r="AA10" s="41"/>
      <c r="AB10" s="41"/>
      <c r="AC10" s="41"/>
      <c r="AD10" s="41"/>
      <c r="AE10" s="41"/>
      <c r="AF10" s="41"/>
      <c r="AG10" s="41"/>
      <c r="AH10" s="41"/>
      <c r="AI10" s="41"/>
    </row>
    <row r="11" spans="1:35" x14ac:dyDescent="0.25">
      <c r="B11" s="43" t="s">
        <v>10</v>
      </c>
      <c r="C11" s="43"/>
      <c r="D11" s="43"/>
      <c r="E11" s="43"/>
      <c r="G11" s="67" t="s">
        <v>13</v>
      </c>
      <c r="H11" s="67"/>
      <c r="I11" s="67"/>
      <c r="J11" s="67"/>
      <c r="L11" s="41" t="s">
        <v>15</v>
      </c>
      <c r="M11" s="41"/>
      <c r="N11" s="41"/>
      <c r="O11" s="41"/>
      <c r="P11" s="41"/>
      <c r="Q11" s="41"/>
      <c r="R11" s="41"/>
      <c r="S11" s="41"/>
      <c r="T11" s="41"/>
      <c r="U11" s="41"/>
      <c r="V11" s="41"/>
      <c r="W11" s="41"/>
      <c r="X11" s="41"/>
      <c r="Y11" s="41"/>
      <c r="Z11" s="41"/>
      <c r="AA11" s="41"/>
      <c r="AB11" s="41"/>
      <c r="AC11" s="41"/>
      <c r="AD11" s="41"/>
      <c r="AE11" s="41"/>
      <c r="AF11" s="41"/>
      <c r="AG11" s="41"/>
      <c r="AH11" s="41"/>
      <c r="AI11" s="41"/>
    </row>
    <row r="12" spans="1:35" ht="15" customHeight="1" x14ac:dyDescent="0.25">
      <c r="B12" s="42" t="s">
        <v>11</v>
      </c>
      <c r="C12" s="42" t="s">
        <v>12</v>
      </c>
      <c r="D12" s="44" t="s">
        <v>14</v>
      </c>
      <c r="E12" s="44" t="s">
        <v>61</v>
      </c>
      <c r="G12" s="66" t="s">
        <v>11</v>
      </c>
      <c r="H12" s="66" t="s">
        <v>12</v>
      </c>
      <c r="I12" s="66" t="s">
        <v>14</v>
      </c>
      <c r="J12" s="72" t="s">
        <v>61</v>
      </c>
      <c r="L12" s="58" t="s">
        <v>11</v>
      </c>
      <c r="M12" s="58" t="s">
        <v>12</v>
      </c>
      <c r="N12" s="57" t="s">
        <v>14</v>
      </c>
      <c r="O12" s="57" t="s">
        <v>61</v>
      </c>
      <c r="P12" s="60" t="s">
        <v>11</v>
      </c>
      <c r="Q12" s="60" t="s">
        <v>12</v>
      </c>
      <c r="R12" s="59" t="s">
        <v>14</v>
      </c>
      <c r="S12" s="59" t="s">
        <v>61</v>
      </c>
      <c r="T12" s="49" t="s">
        <v>11</v>
      </c>
      <c r="U12" s="49" t="s">
        <v>12</v>
      </c>
      <c r="V12" s="50" t="s">
        <v>14</v>
      </c>
      <c r="W12" s="50" t="s">
        <v>61</v>
      </c>
      <c r="X12" s="51" t="s">
        <v>11</v>
      </c>
      <c r="Y12" s="51" t="s">
        <v>12</v>
      </c>
      <c r="Z12" s="53" t="s">
        <v>14</v>
      </c>
      <c r="AA12" s="53" t="s">
        <v>62</v>
      </c>
      <c r="AB12" s="58" t="s">
        <v>11</v>
      </c>
      <c r="AC12" s="58" t="s">
        <v>12</v>
      </c>
      <c r="AD12" s="57" t="s">
        <v>14</v>
      </c>
      <c r="AE12" s="57" t="s">
        <v>61</v>
      </c>
      <c r="AF12" s="46" t="s">
        <v>11</v>
      </c>
      <c r="AG12" s="46" t="s">
        <v>12</v>
      </c>
      <c r="AH12" s="45" t="s">
        <v>14</v>
      </c>
      <c r="AI12" s="45" t="s">
        <v>61</v>
      </c>
    </row>
    <row r="13" spans="1:35" x14ac:dyDescent="0.25">
      <c r="B13" s="43"/>
      <c r="C13" s="43"/>
      <c r="D13" s="45"/>
      <c r="E13" s="45"/>
      <c r="G13" s="67"/>
      <c r="H13" s="67"/>
      <c r="I13" s="67"/>
      <c r="J13" s="73"/>
      <c r="L13" s="64"/>
      <c r="M13" s="64"/>
      <c r="N13" s="57"/>
      <c r="O13" s="57"/>
      <c r="P13" s="65"/>
      <c r="Q13" s="65"/>
      <c r="R13" s="59"/>
      <c r="S13" s="59"/>
      <c r="T13" s="47"/>
      <c r="U13" s="47"/>
      <c r="V13" s="50"/>
      <c r="W13" s="50"/>
      <c r="X13" s="52"/>
      <c r="Y13" s="52"/>
      <c r="Z13" s="53"/>
      <c r="AA13" s="53"/>
      <c r="AB13" s="64"/>
      <c r="AC13" s="64"/>
      <c r="AD13" s="57"/>
      <c r="AE13" s="57"/>
      <c r="AF13" s="43"/>
      <c r="AG13" s="43"/>
      <c r="AH13" s="45"/>
      <c r="AI13" s="45"/>
    </row>
    <row r="14" spans="1:35" x14ac:dyDescent="0.25">
      <c r="B14" s="43"/>
      <c r="C14" s="43"/>
      <c r="D14" s="46"/>
      <c r="E14" s="46"/>
      <c r="G14" s="67"/>
      <c r="H14" s="67"/>
      <c r="I14" s="67"/>
      <c r="J14" s="74"/>
      <c r="L14" s="64"/>
      <c r="M14" s="64"/>
      <c r="N14" s="58"/>
      <c r="O14" s="58"/>
      <c r="P14" s="65"/>
      <c r="Q14" s="65"/>
      <c r="R14" s="60"/>
      <c r="S14" s="60"/>
      <c r="T14" s="47"/>
      <c r="U14" s="47"/>
      <c r="V14" s="49"/>
      <c r="W14" s="49"/>
      <c r="X14" s="52"/>
      <c r="Y14" s="52"/>
      <c r="Z14" s="51"/>
      <c r="AA14" s="51"/>
      <c r="AB14" s="64"/>
      <c r="AC14" s="64"/>
      <c r="AD14" s="58"/>
      <c r="AE14" s="58"/>
      <c r="AF14" s="43"/>
      <c r="AG14" s="43"/>
      <c r="AH14" s="46"/>
      <c r="AI14" s="46"/>
    </row>
    <row r="15" spans="1:35" x14ac:dyDescent="0.25">
      <c r="B15" s="18">
        <v>45</v>
      </c>
      <c r="C15" s="18">
        <v>45</v>
      </c>
      <c r="D15" s="18">
        <v>2.0299999999999998</v>
      </c>
      <c r="E15" s="18">
        <v>15.2</v>
      </c>
      <c r="G15" s="22">
        <v>50</v>
      </c>
      <c r="H15" s="22">
        <v>50</v>
      </c>
      <c r="I15" s="22">
        <v>2.5</v>
      </c>
      <c r="J15" s="22">
        <v>20.8</v>
      </c>
      <c r="L15" s="12">
        <v>185</v>
      </c>
      <c r="M15" s="12">
        <v>100</v>
      </c>
      <c r="N15" s="12">
        <v>308</v>
      </c>
      <c r="O15" s="12">
        <v>308</v>
      </c>
      <c r="P15" s="13">
        <v>160</v>
      </c>
      <c r="Q15" s="13">
        <v>100</v>
      </c>
      <c r="R15" s="13">
        <v>16</v>
      </c>
      <c r="S15" s="13">
        <v>267</v>
      </c>
      <c r="T15" s="15">
        <v>140</v>
      </c>
      <c r="U15" s="15">
        <v>100</v>
      </c>
      <c r="V15" s="15">
        <v>14</v>
      </c>
      <c r="W15" s="15">
        <v>233</v>
      </c>
      <c r="X15" s="16">
        <v>115</v>
      </c>
      <c r="Y15" s="16">
        <v>100</v>
      </c>
      <c r="Z15" s="16">
        <v>11.5</v>
      </c>
      <c r="AA15" s="16">
        <v>191.5</v>
      </c>
      <c r="AB15" s="12">
        <v>90</v>
      </c>
      <c r="AC15" s="12">
        <v>100</v>
      </c>
      <c r="AD15" s="12">
        <v>9</v>
      </c>
      <c r="AE15" s="12">
        <v>150</v>
      </c>
      <c r="AF15" s="18">
        <v>65</v>
      </c>
      <c r="AG15" s="18">
        <v>100</v>
      </c>
      <c r="AH15" s="18">
        <v>6.5</v>
      </c>
      <c r="AI15" s="18">
        <v>108.5</v>
      </c>
    </row>
    <row r="16" spans="1:35" x14ac:dyDescent="0.25">
      <c r="B16" s="18">
        <v>45</v>
      </c>
      <c r="C16" s="18">
        <v>45</v>
      </c>
      <c r="D16" s="18">
        <v>2.0299999999999998</v>
      </c>
      <c r="E16" s="20">
        <v>23.6</v>
      </c>
      <c r="G16" s="22">
        <v>38</v>
      </c>
      <c r="H16" s="22">
        <v>73</v>
      </c>
      <c r="I16" s="22">
        <v>2.77</v>
      </c>
      <c r="J16" s="22">
        <v>33.799999999999997</v>
      </c>
      <c r="L16" s="12">
        <v>185</v>
      </c>
      <c r="M16" s="12">
        <v>133</v>
      </c>
      <c r="N16" s="12">
        <v>548</v>
      </c>
      <c r="O16" s="12">
        <v>548</v>
      </c>
      <c r="P16" s="13">
        <v>160</v>
      </c>
      <c r="Q16" s="13">
        <v>133</v>
      </c>
      <c r="R16" s="13">
        <v>21.3</v>
      </c>
      <c r="S16" s="13">
        <v>474</v>
      </c>
      <c r="T16" s="15">
        <v>140</v>
      </c>
      <c r="U16" s="15">
        <v>133</v>
      </c>
      <c r="V16" s="15">
        <v>18.649999999999999</v>
      </c>
      <c r="W16" s="15">
        <v>415</v>
      </c>
      <c r="X16" s="16">
        <v>115</v>
      </c>
      <c r="Y16" s="16">
        <v>133</v>
      </c>
      <c r="Z16" s="16">
        <v>15.35</v>
      </c>
      <c r="AA16" s="16">
        <v>341</v>
      </c>
      <c r="AB16" s="12">
        <v>90</v>
      </c>
      <c r="AC16" s="12">
        <v>133</v>
      </c>
      <c r="AD16" s="12">
        <v>12</v>
      </c>
      <c r="AE16" s="12">
        <v>267</v>
      </c>
      <c r="AF16" s="18">
        <v>65</v>
      </c>
      <c r="AG16" s="18">
        <v>133</v>
      </c>
      <c r="AH16" s="18">
        <v>8.66</v>
      </c>
      <c r="AI16" s="18">
        <v>192.5</v>
      </c>
    </row>
    <row r="17" spans="2:35" x14ac:dyDescent="0.25">
      <c r="B17" s="18">
        <v>45</v>
      </c>
      <c r="C17" s="18">
        <v>70</v>
      </c>
      <c r="D17" s="18">
        <v>3.15</v>
      </c>
      <c r="E17" s="18">
        <v>36.799999999999997</v>
      </c>
      <c r="G17" s="22">
        <v>50</v>
      </c>
      <c r="H17" s="22">
        <v>75</v>
      </c>
      <c r="I17" s="22">
        <v>3.75</v>
      </c>
      <c r="J17" s="22">
        <v>46.9</v>
      </c>
      <c r="L17" s="12">
        <v>185</v>
      </c>
      <c r="M17" s="12">
        <v>167</v>
      </c>
      <c r="N17" s="12">
        <v>857</v>
      </c>
      <c r="O17" s="12">
        <v>857</v>
      </c>
      <c r="P17" s="13">
        <v>160</v>
      </c>
      <c r="Q17" s="13">
        <v>167</v>
      </c>
      <c r="R17" s="13">
        <v>26.7</v>
      </c>
      <c r="S17" s="13">
        <v>741</v>
      </c>
      <c r="T17" s="15">
        <v>140</v>
      </c>
      <c r="U17" s="15">
        <v>167</v>
      </c>
      <c r="V17" s="15">
        <v>23.3</v>
      </c>
      <c r="W17" s="15">
        <v>648</v>
      </c>
      <c r="X17" s="16">
        <v>115</v>
      </c>
      <c r="Y17" s="16">
        <v>167</v>
      </c>
      <c r="Z17" s="16">
        <v>19.149999999999999</v>
      </c>
      <c r="AA17" s="16">
        <v>533</v>
      </c>
      <c r="AB17" s="12">
        <v>90</v>
      </c>
      <c r="AC17" s="12">
        <v>167</v>
      </c>
      <c r="AD17" s="12">
        <v>15</v>
      </c>
      <c r="AE17" s="12">
        <v>417</v>
      </c>
      <c r="AF17" s="18">
        <v>65</v>
      </c>
      <c r="AG17" s="18">
        <v>167</v>
      </c>
      <c r="AH17" s="18">
        <v>10.85</v>
      </c>
      <c r="AI17" s="18">
        <v>301</v>
      </c>
    </row>
    <row r="18" spans="2:35" x14ac:dyDescent="0.25">
      <c r="B18" s="18">
        <v>45</v>
      </c>
      <c r="C18" s="18">
        <v>95</v>
      </c>
      <c r="D18" s="18">
        <v>4.2699999999999996</v>
      </c>
      <c r="E18" s="18">
        <v>67.7</v>
      </c>
      <c r="G18" s="22">
        <v>50</v>
      </c>
      <c r="H18" s="22">
        <v>100</v>
      </c>
      <c r="I18" s="22">
        <v>5</v>
      </c>
      <c r="J18" s="22">
        <v>83.3</v>
      </c>
      <c r="L18" s="12">
        <v>185</v>
      </c>
      <c r="M18" s="12">
        <v>200</v>
      </c>
      <c r="N18" s="12">
        <v>1235</v>
      </c>
      <c r="O18" s="12">
        <v>1235</v>
      </c>
      <c r="P18" s="13">
        <v>160</v>
      </c>
      <c r="Q18" s="13">
        <v>200</v>
      </c>
      <c r="R18" s="13">
        <v>32</v>
      </c>
      <c r="S18" s="13">
        <v>1065</v>
      </c>
      <c r="T18" s="15">
        <v>140</v>
      </c>
      <c r="U18" s="15">
        <v>200</v>
      </c>
      <c r="V18" s="15">
        <v>28</v>
      </c>
      <c r="W18" s="15">
        <v>933</v>
      </c>
      <c r="X18" s="16">
        <v>115</v>
      </c>
      <c r="Y18" s="16">
        <v>200</v>
      </c>
      <c r="Z18" s="16">
        <v>23</v>
      </c>
      <c r="AA18" s="16">
        <v>767</v>
      </c>
      <c r="AB18" s="12">
        <v>90</v>
      </c>
      <c r="AC18" s="12">
        <v>200</v>
      </c>
      <c r="AD18" s="12">
        <v>18</v>
      </c>
      <c r="AE18" s="12">
        <v>600</v>
      </c>
      <c r="AF18" s="18">
        <v>65</v>
      </c>
      <c r="AG18" s="18">
        <v>200</v>
      </c>
      <c r="AH18" s="18">
        <v>13</v>
      </c>
      <c r="AI18" s="18">
        <v>433</v>
      </c>
    </row>
    <row r="19" spans="2:35" x14ac:dyDescent="0.25">
      <c r="B19" s="18">
        <v>70</v>
      </c>
      <c r="C19" s="18">
        <v>70</v>
      </c>
      <c r="D19" s="18">
        <v>4.9000000000000004</v>
      </c>
      <c r="E19" s="18">
        <v>57.2</v>
      </c>
      <c r="G19" s="22">
        <v>75</v>
      </c>
      <c r="H19" s="22">
        <v>75</v>
      </c>
      <c r="I19" s="22">
        <v>5.62</v>
      </c>
      <c r="J19" s="22">
        <v>70.3</v>
      </c>
      <c r="L19" s="12">
        <v>185</v>
      </c>
      <c r="M19" s="12">
        <v>233</v>
      </c>
      <c r="N19" s="12">
        <v>1680</v>
      </c>
      <c r="O19" s="12">
        <v>160</v>
      </c>
      <c r="P19" s="13">
        <v>160</v>
      </c>
      <c r="Q19" s="13">
        <v>233</v>
      </c>
      <c r="R19" s="13">
        <v>37.299999999999997</v>
      </c>
      <c r="S19" s="13">
        <v>1450</v>
      </c>
      <c r="T19" s="15">
        <v>140</v>
      </c>
      <c r="U19" s="15">
        <v>233</v>
      </c>
      <c r="V19" s="15">
        <v>32.700000000000003</v>
      </c>
      <c r="W19" s="15">
        <v>1270</v>
      </c>
      <c r="X19" s="16">
        <v>115</v>
      </c>
      <c r="Y19" s="16">
        <v>233</v>
      </c>
      <c r="Z19" s="16">
        <v>26.8</v>
      </c>
      <c r="AA19" s="16">
        <v>1045</v>
      </c>
      <c r="AB19" s="12">
        <v>90</v>
      </c>
      <c r="AC19" s="12">
        <v>233</v>
      </c>
      <c r="AD19" s="12">
        <v>21</v>
      </c>
      <c r="AE19" s="12">
        <v>816</v>
      </c>
      <c r="AF19" s="18">
        <v>65</v>
      </c>
      <c r="AG19" s="18">
        <v>233</v>
      </c>
      <c r="AH19" s="18">
        <v>15.15</v>
      </c>
      <c r="AI19" s="18">
        <v>590</v>
      </c>
    </row>
    <row r="20" spans="2:35" x14ac:dyDescent="0.25">
      <c r="B20" s="18">
        <v>45</v>
      </c>
      <c r="C20" s="18">
        <v>120</v>
      </c>
      <c r="D20" s="18">
        <v>5.4</v>
      </c>
      <c r="E20" s="18">
        <v>108</v>
      </c>
      <c r="G20" s="22">
        <v>50</v>
      </c>
      <c r="H20" s="22">
        <v>125</v>
      </c>
      <c r="I20" s="22">
        <v>6.25</v>
      </c>
      <c r="J20" s="22">
        <v>130</v>
      </c>
      <c r="L20" s="12">
        <v>185</v>
      </c>
      <c r="M20" s="12">
        <v>267</v>
      </c>
      <c r="N20" s="12">
        <v>2190</v>
      </c>
      <c r="O20" s="12">
        <v>2190</v>
      </c>
      <c r="P20" s="13">
        <v>160</v>
      </c>
      <c r="Q20" s="13">
        <v>267</v>
      </c>
      <c r="R20" s="13">
        <v>42.7</v>
      </c>
      <c r="S20" s="13">
        <v>1895</v>
      </c>
      <c r="T20" s="15">
        <v>140</v>
      </c>
      <c r="U20" s="15">
        <v>267</v>
      </c>
      <c r="V20" s="15">
        <v>37.299999999999997</v>
      </c>
      <c r="W20" s="15">
        <v>1660</v>
      </c>
      <c r="X20" s="16">
        <v>115</v>
      </c>
      <c r="Y20" s="16">
        <v>267</v>
      </c>
      <c r="Z20" s="16">
        <v>30.7</v>
      </c>
      <c r="AA20" s="16">
        <v>1365</v>
      </c>
      <c r="AB20" s="12">
        <v>90</v>
      </c>
      <c r="AC20" s="12">
        <v>267</v>
      </c>
      <c r="AD20" s="12">
        <v>24</v>
      </c>
      <c r="AE20" s="12">
        <v>1065</v>
      </c>
      <c r="AF20" s="18">
        <v>65</v>
      </c>
      <c r="AG20" s="18">
        <v>267</v>
      </c>
      <c r="AH20" s="18">
        <v>17.350000000000001</v>
      </c>
      <c r="AI20" s="18">
        <v>771</v>
      </c>
    </row>
    <row r="21" spans="2:35" x14ac:dyDescent="0.25">
      <c r="B21" s="18">
        <v>45</v>
      </c>
      <c r="C21" s="18">
        <v>145</v>
      </c>
      <c r="D21" s="18">
        <v>6.52</v>
      </c>
      <c r="E21" s="18">
        <v>157.5</v>
      </c>
      <c r="G21" s="22">
        <v>50</v>
      </c>
      <c r="H21" s="22">
        <v>150</v>
      </c>
      <c r="I21" s="22">
        <v>7.5</v>
      </c>
      <c r="J21" s="22">
        <v>187.5</v>
      </c>
      <c r="L21" s="12">
        <v>185</v>
      </c>
      <c r="M21" s="12">
        <v>300</v>
      </c>
      <c r="N21" s="12">
        <v>2780</v>
      </c>
      <c r="O21" s="12">
        <v>2780</v>
      </c>
      <c r="P21" s="13">
        <v>160</v>
      </c>
      <c r="Q21" s="13">
        <v>300</v>
      </c>
      <c r="R21" s="13">
        <v>48</v>
      </c>
      <c r="S21" s="13">
        <v>2400</v>
      </c>
      <c r="T21" s="15">
        <v>140</v>
      </c>
      <c r="U21" s="15">
        <v>300</v>
      </c>
      <c r="V21" s="15">
        <v>42</v>
      </c>
      <c r="W21" s="15">
        <v>2100</v>
      </c>
      <c r="X21" s="16">
        <v>115</v>
      </c>
      <c r="Y21" s="16">
        <v>300</v>
      </c>
      <c r="Z21" s="16">
        <v>34.5</v>
      </c>
      <c r="AA21" s="16">
        <v>1725</v>
      </c>
      <c r="AB21" s="12">
        <v>90</v>
      </c>
      <c r="AC21" s="12">
        <v>300</v>
      </c>
      <c r="AD21" s="12">
        <v>27</v>
      </c>
      <c r="AE21" s="12">
        <v>1350</v>
      </c>
      <c r="AF21" s="18">
        <v>65</v>
      </c>
      <c r="AG21" s="18">
        <v>300</v>
      </c>
      <c r="AH21" s="18">
        <v>19.5</v>
      </c>
      <c r="AI21" s="18">
        <v>975</v>
      </c>
    </row>
    <row r="22" spans="2:35" x14ac:dyDescent="0.25">
      <c r="B22" s="18">
        <v>45</v>
      </c>
      <c r="C22" s="18">
        <v>170</v>
      </c>
      <c r="D22" s="18">
        <v>7.65</v>
      </c>
      <c r="E22" s="18">
        <v>217</v>
      </c>
      <c r="G22" s="22">
        <v>63</v>
      </c>
      <c r="H22" s="22">
        <v>125</v>
      </c>
      <c r="I22" s="22">
        <v>7.87</v>
      </c>
      <c r="J22" s="22">
        <v>164</v>
      </c>
      <c r="L22" s="12">
        <v>185</v>
      </c>
      <c r="M22" s="12">
        <v>333</v>
      </c>
      <c r="N22" s="12">
        <v>3430</v>
      </c>
      <c r="O22" s="12">
        <v>3430</v>
      </c>
      <c r="P22" s="13">
        <v>160</v>
      </c>
      <c r="Q22" s="13">
        <v>333</v>
      </c>
      <c r="R22" s="13">
        <v>53.3</v>
      </c>
      <c r="S22" s="13">
        <v>2960</v>
      </c>
      <c r="T22" s="15">
        <v>140</v>
      </c>
      <c r="U22" s="15">
        <v>333</v>
      </c>
      <c r="V22" s="15">
        <v>46.7</v>
      </c>
      <c r="W22" s="15">
        <v>2590</v>
      </c>
      <c r="X22" s="16">
        <v>115</v>
      </c>
      <c r="Y22" s="16">
        <v>333</v>
      </c>
      <c r="Z22" s="16">
        <v>38.299999999999997</v>
      </c>
      <c r="AA22" s="16">
        <v>2130</v>
      </c>
      <c r="AB22" s="12">
        <v>90</v>
      </c>
      <c r="AC22" s="12">
        <v>333</v>
      </c>
      <c r="AD22" s="12">
        <v>30</v>
      </c>
      <c r="AE22" s="12">
        <v>1665</v>
      </c>
      <c r="AF22" s="18">
        <v>65</v>
      </c>
      <c r="AG22" s="18">
        <v>333</v>
      </c>
      <c r="AH22" s="18">
        <v>21.7</v>
      </c>
      <c r="AI22" s="18">
        <v>1205</v>
      </c>
    </row>
    <row r="23" spans="2:35" x14ac:dyDescent="0.25">
      <c r="B23" s="18">
        <v>45</v>
      </c>
      <c r="C23" s="18">
        <v>195</v>
      </c>
      <c r="D23" s="18">
        <v>8.77</v>
      </c>
      <c r="E23" s="18">
        <v>285</v>
      </c>
      <c r="G23" s="22">
        <v>50</v>
      </c>
      <c r="H23" s="22">
        <v>175</v>
      </c>
      <c r="I23" s="22">
        <v>8.75</v>
      </c>
      <c r="J23" s="22">
        <v>255</v>
      </c>
      <c r="L23" s="12">
        <v>185</v>
      </c>
      <c r="M23" s="12">
        <v>367</v>
      </c>
      <c r="N23" s="12">
        <v>4150</v>
      </c>
      <c r="O23" s="12">
        <v>4150</v>
      </c>
      <c r="P23" s="13">
        <v>160</v>
      </c>
      <c r="Q23" s="13">
        <v>367</v>
      </c>
      <c r="R23" s="13">
        <v>58.7</v>
      </c>
      <c r="S23" s="13">
        <v>3590</v>
      </c>
      <c r="T23" s="15">
        <v>140</v>
      </c>
      <c r="U23" s="15">
        <v>367</v>
      </c>
      <c r="V23" s="15">
        <v>51.3</v>
      </c>
      <c r="W23" s="15">
        <v>3140</v>
      </c>
      <c r="X23" s="16">
        <v>115</v>
      </c>
      <c r="Y23" s="16">
        <v>367</v>
      </c>
      <c r="Z23" s="16">
        <v>42.2</v>
      </c>
      <c r="AA23" s="16">
        <v>2580</v>
      </c>
      <c r="AB23" s="12">
        <v>90</v>
      </c>
      <c r="AC23" s="12">
        <v>367</v>
      </c>
      <c r="AD23" s="12">
        <v>33</v>
      </c>
      <c r="AE23" s="12">
        <v>2020</v>
      </c>
      <c r="AF23" s="18">
        <v>65</v>
      </c>
      <c r="AG23" s="18">
        <v>367</v>
      </c>
      <c r="AH23" s="18">
        <v>23.8</v>
      </c>
      <c r="AI23" s="18">
        <v>1455</v>
      </c>
    </row>
    <row r="24" spans="2:35" x14ac:dyDescent="0.25">
      <c r="B24" s="18">
        <v>95</v>
      </c>
      <c r="C24" s="18">
        <v>95</v>
      </c>
      <c r="D24" s="18">
        <v>9.02</v>
      </c>
      <c r="E24" s="18">
        <v>143</v>
      </c>
      <c r="G24" s="22">
        <v>50</v>
      </c>
      <c r="H24" s="22">
        <v>200</v>
      </c>
      <c r="I24" s="22">
        <v>10</v>
      </c>
      <c r="J24" s="22">
        <v>333</v>
      </c>
      <c r="L24" s="12">
        <v>185</v>
      </c>
      <c r="M24" s="12">
        <v>400</v>
      </c>
      <c r="N24" s="12">
        <v>4930</v>
      </c>
      <c r="O24" s="12">
        <v>4930</v>
      </c>
      <c r="P24" s="13">
        <v>160</v>
      </c>
      <c r="Q24" s="13">
        <v>400</v>
      </c>
      <c r="R24" s="13">
        <v>64</v>
      </c>
      <c r="S24" s="13">
        <v>4270</v>
      </c>
      <c r="T24" s="15">
        <v>140</v>
      </c>
      <c r="U24" s="15">
        <v>400</v>
      </c>
      <c r="V24" s="15">
        <v>56</v>
      </c>
      <c r="W24" s="15">
        <v>3730</v>
      </c>
      <c r="X24" s="16">
        <v>115</v>
      </c>
      <c r="Y24" s="16">
        <v>400</v>
      </c>
      <c r="Z24" s="16">
        <v>46</v>
      </c>
      <c r="AA24" s="16">
        <v>3070</v>
      </c>
      <c r="AB24" s="12">
        <v>90</v>
      </c>
      <c r="AC24" s="12">
        <v>400</v>
      </c>
      <c r="AD24" s="12">
        <v>36</v>
      </c>
      <c r="AE24" s="12">
        <v>2400</v>
      </c>
      <c r="AF24" s="18">
        <v>65</v>
      </c>
      <c r="AG24" s="18">
        <v>400</v>
      </c>
      <c r="AH24" s="18">
        <v>26</v>
      </c>
      <c r="AI24" s="18">
        <v>1735</v>
      </c>
    </row>
    <row r="25" spans="2:35" x14ac:dyDescent="0.25">
      <c r="B25" s="18">
        <v>45</v>
      </c>
      <c r="C25" s="18">
        <v>220</v>
      </c>
      <c r="D25" s="18">
        <v>9.9</v>
      </c>
      <c r="E25" s="18">
        <v>363</v>
      </c>
      <c r="G25" s="22">
        <v>100</v>
      </c>
      <c r="H25" s="22">
        <v>100</v>
      </c>
      <c r="I25" s="22">
        <v>10</v>
      </c>
      <c r="J25" s="22">
        <v>166.5</v>
      </c>
      <c r="L25" s="12">
        <v>185</v>
      </c>
      <c r="M25" s="12">
        <v>433</v>
      </c>
      <c r="N25" s="12">
        <v>5790</v>
      </c>
      <c r="O25" s="12">
        <v>5790</v>
      </c>
      <c r="P25" s="13">
        <v>160</v>
      </c>
      <c r="Q25" s="13">
        <v>433</v>
      </c>
      <c r="R25" s="13">
        <v>69.3</v>
      </c>
      <c r="S25" s="13">
        <v>5010</v>
      </c>
      <c r="T25" s="15">
        <v>140</v>
      </c>
      <c r="U25" s="15">
        <v>433</v>
      </c>
      <c r="V25" s="15">
        <v>60.7</v>
      </c>
      <c r="W25" s="15">
        <v>4380</v>
      </c>
      <c r="X25" s="16">
        <v>115</v>
      </c>
      <c r="Y25" s="16">
        <v>433</v>
      </c>
      <c r="Z25" s="16">
        <v>49.8</v>
      </c>
      <c r="AA25" s="16">
        <v>3600</v>
      </c>
      <c r="AB25" s="12">
        <v>90</v>
      </c>
      <c r="AC25" s="12">
        <v>433</v>
      </c>
      <c r="AD25" s="12">
        <v>39</v>
      </c>
      <c r="AE25" s="12">
        <v>2820</v>
      </c>
      <c r="AF25" s="18">
        <v>65</v>
      </c>
      <c r="AG25" s="18">
        <v>433</v>
      </c>
      <c r="AH25" s="18">
        <v>28.2</v>
      </c>
      <c r="AI25" s="18">
        <v>2030</v>
      </c>
    </row>
    <row r="26" spans="2:35" x14ac:dyDescent="0.25">
      <c r="B26" s="18">
        <v>70</v>
      </c>
      <c r="C26" s="18">
        <v>145</v>
      </c>
      <c r="D26" s="18">
        <v>10.15</v>
      </c>
      <c r="E26" s="18">
        <v>245</v>
      </c>
      <c r="G26" s="22">
        <v>50</v>
      </c>
      <c r="H26" s="22">
        <v>225</v>
      </c>
      <c r="I26" s="22">
        <v>11.25</v>
      </c>
      <c r="J26" s="22">
        <v>422</v>
      </c>
      <c r="L26" s="12">
        <v>185</v>
      </c>
      <c r="M26" s="12">
        <v>467</v>
      </c>
      <c r="N26" s="12">
        <v>6720</v>
      </c>
      <c r="O26" s="12">
        <v>6720</v>
      </c>
      <c r="P26" s="13">
        <v>160</v>
      </c>
      <c r="Q26" s="13">
        <v>467</v>
      </c>
      <c r="R26" s="13">
        <v>74.7</v>
      </c>
      <c r="S26" s="13">
        <v>5810</v>
      </c>
      <c r="T26" s="15">
        <v>140</v>
      </c>
      <c r="U26" s="15">
        <v>467</v>
      </c>
      <c r="V26" s="15">
        <v>65.3</v>
      </c>
      <c r="W26" s="15">
        <v>5080</v>
      </c>
      <c r="X26" s="16">
        <v>115</v>
      </c>
      <c r="Y26" s="16">
        <v>467</v>
      </c>
      <c r="Z26" s="16">
        <v>53.7</v>
      </c>
      <c r="AA26" s="16">
        <v>4170</v>
      </c>
      <c r="AB26" s="12">
        <v>90</v>
      </c>
      <c r="AC26" s="12">
        <v>467</v>
      </c>
      <c r="AD26" s="12">
        <v>42</v>
      </c>
      <c r="AE26" s="12">
        <v>3270</v>
      </c>
      <c r="AF26" s="18">
        <v>65</v>
      </c>
      <c r="AG26" s="18">
        <v>467</v>
      </c>
      <c r="AH26" s="18">
        <v>30.3</v>
      </c>
      <c r="AI26" s="18">
        <v>2360</v>
      </c>
    </row>
    <row r="27" spans="2:35" x14ac:dyDescent="0.25">
      <c r="B27" s="18">
        <v>70</v>
      </c>
      <c r="C27" s="18">
        <v>170</v>
      </c>
      <c r="D27" s="18">
        <v>11.9</v>
      </c>
      <c r="E27" s="18">
        <v>337</v>
      </c>
      <c r="G27" s="22">
        <v>75</v>
      </c>
      <c r="H27" s="22">
        <v>150</v>
      </c>
      <c r="I27" s="22">
        <v>11.25</v>
      </c>
      <c r="J27" s="22">
        <v>281</v>
      </c>
      <c r="L27" s="12">
        <v>185</v>
      </c>
      <c r="M27" s="12">
        <v>500</v>
      </c>
      <c r="N27" s="12">
        <v>7710</v>
      </c>
      <c r="O27" s="12">
        <v>7710</v>
      </c>
      <c r="P27" s="13">
        <v>160</v>
      </c>
      <c r="Q27" s="13">
        <v>500</v>
      </c>
      <c r="R27" s="13">
        <v>80</v>
      </c>
      <c r="S27" s="13">
        <v>6670</v>
      </c>
      <c r="T27" s="15">
        <v>140</v>
      </c>
      <c r="U27" s="15">
        <v>500</v>
      </c>
      <c r="V27" s="15">
        <v>70</v>
      </c>
      <c r="W27" s="15">
        <v>5830</v>
      </c>
      <c r="X27" s="16">
        <v>115</v>
      </c>
      <c r="Y27" s="16">
        <v>500</v>
      </c>
      <c r="Z27" s="16">
        <v>57.5</v>
      </c>
      <c r="AA27" s="16">
        <v>4790</v>
      </c>
      <c r="AB27" s="12">
        <v>90</v>
      </c>
      <c r="AC27" s="12">
        <v>500</v>
      </c>
      <c r="AD27" s="12">
        <v>45</v>
      </c>
      <c r="AE27" s="12">
        <v>3750</v>
      </c>
      <c r="AF27" s="19">
        <v>65</v>
      </c>
      <c r="AG27" s="18">
        <v>500</v>
      </c>
      <c r="AH27" s="18">
        <v>32.5</v>
      </c>
      <c r="AI27" s="18">
        <v>2710</v>
      </c>
    </row>
    <row r="28" spans="2:35" x14ac:dyDescent="0.25">
      <c r="B28" s="18">
        <v>70</v>
      </c>
      <c r="C28" s="18">
        <v>195</v>
      </c>
      <c r="D28" s="18">
        <v>13.65</v>
      </c>
      <c r="E28" s="18">
        <v>444</v>
      </c>
      <c r="G28" s="22">
        <v>75</v>
      </c>
      <c r="H28" s="22">
        <v>175</v>
      </c>
      <c r="I28" s="22">
        <v>13.5</v>
      </c>
      <c r="J28" s="22">
        <v>383</v>
      </c>
      <c r="L28" s="12">
        <v>185</v>
      </c>
      <c r="M28" s="12">
        <v>533</v>
      </c>
      <c r="N28" s="12">
        <v>8770</v>
      </c>
      <c r="O28" s="12">
        <v>8770</v>
      </c>
      <c r="P28" s="13">
        <v>160</v>
      </c>
      <c r="Q28" s="13">
        <v>533</v>
      </c>
      <c r="R28" s="13">
        <v>85.3</v>
      </c>
      <c r="S28" s="13">
        <v>7580</v>
      </c>
      <c r="T28" s="15">
        <v>140</v>
      </c>
      <c r="U28" s="15">
        <v>533</v>
      </c>
      <c r="V28" s="15">
        <v>74.7</v>
      </c>
      <c r="W28" s="15">
        <v>6640</v>
      </c>
      <c r="X28" s="16">
        <v>115</v>
      </c>
      <c r="Y28" s="16">
        <v>533</v>
      </c>
      <c r="Z28" s="16">
        <v>61.3</v>
      </c>
      <c r="AA28" s="16">
        <v>5450</v>
      </c>
      <c r="AB28" s="12">
        <v>90</v>
      </c>
      <c r="AC28" s="12">
        <v>533</v>
      </c>
      <c r="AD28" s="12">
        <v>48</v>
      </c>
      <c r="AE28" s="12">
        <v>4270</v>
      </c>
    </row>
    <row r="29" spans="2:35" x14ac:dyDescent="0.25">
      <c r="B29" s="18">
        <v>120</v>
      </c>
      <c r="C29" s="18">
        <v>120</v>
      </c>
      <c r="D29" s="18">
        <v>14.4</v>
      </c>
      <c r="E29" s="18">
        <v>288</v>
      </c>
      <c r="G29" s="22">
        <v>75</v>
      </c>
      <c r="H29" s="22">
        <v>200</v>
      </c>
      <c r="I29" s="22">
        <v>15</v>
      </c>
      <c r="J29" s="22">
        <v>500</v>
      </c>
      <c r="L29" s="12">
        <v>185</v>
      </c>
      <c r="M29" s="12">
        <v>567</v>
      </c>
      <c r="N29" s="12">
        <v>9900</v>
      </c>
      <c r="O29" s="12">
        <v>9900</v>
      </c>
      <c r="P29" s="13">
        <v>160</v>
      </c>
      <c r="Q29" s="13">
        <v>567</v>
      </c>
      <c r="R29" s="13">
        <v>90.7</v>
      </c>
      <c r="S29" s="13">
        <v>8560</v>
      </c>
      <c r="T29" s="15">
        <v>140</v>
      </c>
      <c r="U29" s="15">
        <v>567</v>
      </c>
      <c r="V29" s="15">
        <v>79.3</v>
      </c>
      <c r="W29" s="15">
        <v>7490</v>
      </c>
      <c r="X29" s="16">
        <v>115</v>
      </c>
      <c r="Y29" s="16">
        <v>567</v>
      </c>
      <c r="Z29" s="16">
        <v>65.2</v>
      </c>
      <c r="AA29" s="16">
        <v>6160</v>
      </c>
      <c r="AB29" s="12">
        <v>90</v>
      </c>
      <c r="AC29" s="12">
        <v>567</v>
      </c>
      <c r="AD29" s="12">
        <v>51</v>
      </c>
      <c r="AE29" s="12">
        <v>4820</v>
      </c>
    </row>
    <row r="30" spans="2:35" x14ac:dyDescent="0.25">
      <c r="B30" s="18">
        <v>70</v>
      </c>
      <c r="C30" s="18">
        <v>220</v>
      </c>
      <c r="D30" s="18">
        <v>15.4</v>
      </c>
      <c r="E30" s="18">
        <v>565</v>
      </c>
      <c r="G30" s="22">
        <v>125</v>
      </c>
      <c r="H30" s="22">
        <v>125</v>
      </c>
      <c r="I30" s="22">
        <v>15.65</v>
      </c>
      <c r="J30" s="22">
        <v>326</v>
      </c>
      <c r="L30" s="12">
        <v>185</v>
      </c>
      <c r="M30" s="12">
        <v>600</v>
      </c>
      <c r="N30" s="12">
        <v>11100</v>
      </c>
      <c r="O30" s="12">
        <v>11100</v>
      </c>
      <c r="P30" s="13">
        <v>160</v>
      </c>
      <c r="Q30" s="13">
        <v>600</v>
      </c>
      <c r="R30" s="13">
        <v>96</v>
      </c>
      <c r="S30" s="13">
        <v>9600</v>
      </c>
      <c r="T30" s="15">
        <v>140</v>
      </c>
      <c r="U30" s="15">
        <v>600</v>
      </c>
      <c r="V30" s="15">
        <v>84</v>
      </c>
      <c r="W30" s="15">
        <v>8400</v>
      </c>
      <c r="X30" s="16">
        <v>115</v>
      </c>
      <c r="Y30" s="16">
        <v>600</v>
      </c>
      <c r="Z30" s="16">
        <v>69</v>
      </c>
      <c r="AA30" s="16">
        <v>6900</v>
      </c>
      <c r="AB30" s="12">
        <v>90</v>
      </c>
      <c r="AC30" s="12">
        <v>600</v>
      </c>
      <c r="AD30" s="12">
        <v>54</v>
      </c>
      <c r="AE30" s="12">
        <v>5400</v>
      </c>
    </row>
    <row r="31" spans="2:35" x14ac:dyDescent="0.25">
      <c r="B31" s="18">
        <v>95</v>
      </c>
      <c r="C31" s="18">
        <v>195</v>
      </c>
      <c r="D31" s="18">
        <v>18.55</v>
      </c>
      <c r="E31" s="18">
        <v>602</v>
      </c>
      <c r="G31" s="22">
        <v>75</v>
      </c>
      <c r="H31" s="22">
        <v>225</v>
      </c>
      <c r="I31" s="22">
        <v>16.899999999999999</v>
      </c>
      <c r="J31" s="22">
        <v>633</v>
      </c>
      <c r="L31" s="12">
        <v>185</v>
      </c>
      <c r="M31" s="12">
        <v>633</v>
      </c>
      <c r="N31" s="12">
        <v>12350</v>
      </c>
      <c r="O31" s="12">
        <v>12350</v>
      </c>
      <c r="P31" s="13">
        <v>160</v>
      </c>
      <c r="Q31" s="13">
        <v>633</v>
      </c>
      <c r="R31" s="13">
        <v>101.5</v>
      </c>
      <c r="S31" s="13">
        <v>10700</v>
      </c>
      <c r="T31" s="15">
        <v>140</v>
      </c>
      <c r="U31" s="15">
        <v>633</v>
      </c>
      <c r="V31" s="15">
        <v>88.7</v>
      </c>
      <c r="W31" s="15">
        <v>9360</v>
      </c>
      <c r="X31" s="16">
        <v>115</v>
      </c>
      <c r="Y31" s="16">
        <v>633</v>
      </c>
      <c r="Z31" s="16">
        <v>72.8</v>
      </c>
      <c r="AA31" s="16">
        <v>7690</v>
      </c>
      <c r="AB31" s="12">
        <v>90</v>
      </c>
      <c r="AC31" s="12">
        <v>633</v>
      </c>
      <c r="AD31" s="12">
        <v>57</v>
      </c>
      <c r="AE31" s="12">
        <v>6020</v>
      </c>
    </row>
    <row r="32" spans="2:35" x14ac:dyDescent="0.25">
      <c r="B32" s="18">
        <v>145</v>
      </c>
      <c r="C32" s="18">
        <v>145</v>
      </c>
      <c r="D32" s="18">
        <v>21</v>
      </c>
      <c r="E32" s="18">
        <v>508</v>
      </c>
      <c r="G32" s="22">
        <v>100</v>
      </c>
      <c r="H32" s="22">
        <v>200</v>
      </c>
      <c r="I32" s="22">
        <v>20</v>
      </c>
      <c r="J32" s="22">
        <v>667</v>
      </c>
      <c r="L32" s="12">
        <v>185</v>
      </c>
      <c r="M32" s="12">
        <v>667</v>
      </c>
      <c r="N32" s="12">
        <v>13700</v>
      </c>
      <c r="O32" s="12">
        <v>13700</v>
      </c>
      <c r="P32" s="13">
        <v>160</v>
      </c>
      <c r="Q32" s="13">
        <v>667</v>
      </c>
      <c r="R32" s="13">
        <v>106.5</v>
      </c>
      <c r="S32" s="13">
        <v>11850</v>
      </c>
      <c r="T32" s="15">
        <v>140</v>
      </c>
      <c r="U32" s="15">
        <v>667</v>
      </c>
      <c r="V32" s="15">
        <v>93.3</v>
      </c>
      <c r="W32" s="15">
        <v>10350</v>
      </c>
      <c r="X32" s="16">
        <v>115</v>
      </c>
      <c r="Y32" s="16">
        <v>667</v>
      </c>
      <c r="Z32" s="16">
        <v>76.7</v>
      </c>
      <c r="AA32" s="16">
        <v>8520</v>
      </c>
      <c r="AB32" s="12">
        <v>90</v>
      </c>
      <c r="AC32" s="12">
        <v>667</v>
      </c>
      <c r="AD32" s="12">
        <v>60</v>
      </c>
      <c r="AE32" s="12">
        <v>6670</v>
      </c>
    </row>
    <row r="33" spans="2:31" x14ac:dyDescent="0.25">
      <c r="B33" s="18">
        <v>95</v>
      </c>
      <c r="C33" s="18">
        <v>220</v>
      </c>
      <c r="D33" s="18">
        <v>20.9</v>
      </c>
      <c r="E33" s="18">
        <v>766</v>
      </c>
      <c r="G33" s="22">
        <v>150</v>
      </c>
      <c r="H33" s="22">
        <v>150</v>
      </c>
      <c r="I33" s="22">
        <v>22.5</v>
      </c>
      <c r="J33" s="22">
        <v>563</v>
      </c>
      <c r="L33" s="12">
        <v>185</v>
      </c>
      <c r="M33" s="12">
        <v>700</v>
      </c>
      <c r="N33" s="12">
        <v>15100</v>
      </c>
      <c r="O33" s="12">
        <v>15100</v>
      </c>
      <c r="P33" s="13">
        <v>160</v>
      </c>
      <c r="Q33" s="13">
        <v>700</v>
      </c>
      <c r="R33" s="13">
        <v>112</v>
      </c>
      <c r="S33" s="13">
        <v>13050</v>
      </c>
      <c r="T33" s="15">
        <v>140</v>
      </c>
      <c r="U33" s="15">
        <v>700</v>
      </c>
      <c r="V33" s="15">
        <v>98</v>
      </c>
      <c r="W33" s="15">
        <v>11450</v>
      </c>
      <c r="X33" s="16">
        <v>115</v>
      </c>
      <c r="Y33" s="16">
        <v>700</v>
      </c>
      <c r="Z33" s="16">
        <v>80.5</v>
      </c>
      <c r="AA33" s="16">
        <v>9390</v>
      </c>
      <c r="AB33" s="12">
        <v>90</v>
      </c>
      <c r="AC33" s="12">
        <v>700</v>
      </c>
      <c r="AD33" s="12">
        <v>63</v>
      </c>
      <c r="AE33" s="12">
        <v>7350</v>
      </c>
    </row>
    <row r="34" spans="2:31" x14ac:dyDescent="0.25">
      <c r="B34" s="18">
        <v>170</v>
      </c>
      <c r="C34" s="18">
        <v>170</v>
      </c>
      <c r="D34" s="18">
        <v>28.9</v>
      </c>
      <c r="E34" s="18">
        <v>819</v>
      </c>
      <c r="G34" s="22">
        <v>100</v>
      </c>
      <c r="H34" s="22">
        <v>225</v>
      </c>
      <c r="I34" s="22">
        <v>22.5</v>
      </c>
      <c r="J34" s="22">
        <v>8444</v>
      </c>
      <c r="L34" s="12">
        <v>185</v>
      </c>
      <c r="M34" s="12">
        <v>733</v>
      </c>
      <c r="N34" s="12">
        <v>16600</v>
      </c>
      <c r="O34" s="12">
        <v>16600</v>
      </c>
      <c r="P34" s="13">
        <v>160</v>
      </c>
      <c r="Q34" s="13">
        <v>733</v>
      </c>
      <c r="R34" s="13">
        <v>117</v>
      </c>
      <c r="S34" s="13">
        <v>14300</v>
      </c>
      <c r="T34" s="15">
        <v>140</v>
      </c>
      <c r="U34" s="15">
        <v>733</v>
      </c>
      <c r="V34" s="15">
        <v>102.5</v>
      </c>
      <c r="W34" s="15">
        <v>12550</v>
      </c>
      <c r="X34" s="16">
        <v>115</v>
      </c>
      <c r="Y34" s="16">
        <v>733</v>
      </c>
      <c r="Z34" s="16">
        <v>64.3</v>
      </c>
      <c r="AA34" s="16">
        <v>10300</v>
      </c>
    </row>
    <row r="35" spans="2:31" x14ac:dyDescent="0.25">
      <c r="B35" s="18">
        <v>195</v>
      </c>
      <c r="C35" s="18">
        <v>195</v>
      </c>
      <c r="D35" s="18">
        <v>38</v>
      </c>
      <c r="E35" s="18">
        <v>1235</v>
      </c>
      <c r="G35" s="22">
        <v>175</v>
      </c>
      <c r="H35" s="22">
        <v>175</v>
      </c>
      <c r="I35" s="22">
        <v>30.6</v>
      </c>
      <c r="J35" s="22">
        <v>893</v>
      </c>
      <c r="L35" s="12">
        <v>185</v>
      </c>
      <c r="M35" s="12">
        <v>767</v>
      </c>
      <c r="N35" s="12">
        <v>18100</v>
      </c>
      <c r="O35" s="12">
        <v>18100</v>
      </c>
      <c r="P35" s="13">
        <v>160</v>
      </c>
      <c r="Q35" s="13">
        <v>767</v>
      </c>
      <c r="R35" s="13">
        <v>122.5</v>
      </c>
      <c r="S35" s="13">
        <v>15700</v>
      </c>
      <c r="T35" s="15">
        <v>140</v>
      </c>
      <c r="U35" s="15">
        <v>767</v>
      </c>
      <c r="V35" s="15">
        <v>107.5</v>
      </c>
      <c r="W35" s="15">
        <v>13700</v>
      </c>
      <c r="X35" s="16">
        <v>115</v>
      </c>
      <c r="Y35" s="16">
        <v>767</v>
      </c>
      <c r="Z35" s="16">
        <v>88.2</v>
      </c>
      <c r="AA35" s="16">
        <v>11250</v>
      </c>
    </row>
    <row r="36" spans="2:31" x14ac:dyDescent="0.25">
      <c r="G36" s="22">
        <v>200</v>
      </c>
      <c r="H36" s="22">
        <v>200</v>
      </c>
      <c r="I36" s="22">
        <v>40</v>
      </c>
      <c r="J36" s="22">
        <v>1335</v>
      </c>
      <c r="L36" s="12">
        <v>185</v>
      </c>
      <c r="M36" s="12">
        <v>800</v>
      </c>
      <c r="N36" s="12">
        <v>19750</v>
      </c>
      <c r="O36" s="12">
        <v>19750</v>
      </c>
      <c r="P36" s="13">
        <v>160</v>
      </c>
      <c r="Q36" s="13">
        <v>800</v>
      </c>
      <c r="R36" s="13">
        <v>128</v>
      </c>
      <c r="S36" s="13">
        <v>17050</v>
      </c>
      <c r="T36" s="15">
        <v>140</v>
      </c>
      <c r="U36" s="15">
        <v>800</v>
      </c>
      <c r="V36" s="15">
        <v>112</v>
      </c>
      <c r="W36" s="15">
        <v>14950</v>
      </c>
      <c r="X36" s="16">
        <v>115</v>
      </c>
      <c r="Y36" s="16">
        <v>800</v>
      </c>
      <c r="Z36" s="16">
        <v>92</v>
      </c>
      <c r="AA36" s="16">
        <v>12250</v>
      </c>
    </row>
    <row r="37" spans="2:31" x14ac:dyDescent="0.25">
      <c r="L37" s="12">
        <v>185</v>
      </c>
      <c r="M37" s="12">
        <v>833</v>
      </c>
      <c r="N37" s="12">
        <v>21400</v>
      </c>
      <c r="O37" s="12">
        <v>21400</v>
      </c>
      <c r="P37" s="13">
        <v>160</v>
      </c>
      <c r="Q37" s="13">
        <v>833</v>
      </c>
      <c r="R37" s="13">
        <v>133</v>
      </c>
      <c r="S37" s="13">
        <v>18500</v>
      </c>
      <c r="T37" s="15">
        <v>140</v>
      </c>
      <c r="U37" s="15">
        <v>833</v>
      </c>
      <c r="V37" s="15">
        <v>116.5</v>
      </c>
      <c r="W37" s="15">
        <v>16200</v>
      </c>
      <c r="X37" s="16">
        <v>115</v>
      </c>
      <c r="Y37" s="16">
        <v>833</v>
      </c>
      <c r="Z37" s="16">
        <v>95.8</v>
      </c>
      <c r="AA37" s="16">
        <v>13300</v>
      </c>
    </row>
    <row r="38" spans="2:31" x14ac:dyDescent="0.25">
      <c r="L38" s="12">
        <v>185</v>
      </c>
      <c r="M38" s="12">
        <v>867</v>
      </c>
      <c r="N38" s="12">
        <v>23200</v>
      </c>
      <c r="O38" s="12">
        <v>23200</v>
      </c>
      <c r="P38" s="13">
        <v>160</v>
      </c>
      <c r="Q38" s="13">
        <v>867</v>
      </c>
      <c r="R38" s="13">
        <v>138.5</v>
      </c>
      <c r="S38" s="13">
        <v>20000</v>
      </c>
      <c r="T38" s="15">
        <v>140</v>
      </c>
      <c r="U38" s="15">
        <v>867</v>
      </c>
      <c r="V38" s="15">
        <v>121.5</v>
      </c>
      <c r="W38" s="15">
        <v>17550</v>
      </c>
      <c r="X38" s="16">
        <v>115</v>
      </c>
      <c r="Y38" s="16">
        <v>867</v>
      </c>
      <c r="Z38" s="16">
        <v>99.7</v>
      </c>
      <c r="AA38" s="16">
        <v>14400</v>
      </c>
    </row>
    <row r="39" spans="2:31" x14ac:dyDescent="0.25">
      <c r="B39" s="47" t="s">
        <v>27</v>
      </c>
      <c r="C39" s="47"/>
      <c r="E39" s="2" t="s">
        <v>59</v>
      </c>
      <c r="F39" s="48" t="s">
        <v>60</v>
      </c>
      <c r="H39" s="2" t="s">
        <v>57</v>
      </c>
      <c r="L39" s="12">
        <v>185</v>
      </c>
      <c r="M39" s="12">
        <v>900</v>
      </c>
      <c r="N39" s="12">
        <v>25000</v>
      </c>
      <c r="O39" s="12">
        <v>25000</v>
      </c>
      <c r="P39" s="13">
        <v>160</v>
      </c>
      <c r="Q39" s="13">
        <v>900</v>
      </c>
      <c r="R39" s="13">
        <v>144</v>
      </c>
      <c r="S39" s="13">
        <v>21600</v>
      </c>
      <c r="T39" s="15">
        <v>140</v>
      </c>
      <c r="U39" s="15">
        <v>900</v>
      </c>
      <c r="V39" s="15">
        <v>126</v>
      </c>
      <c r="W39" s="15">
        <v>18900</v>
      </c>
      <c r="X39" s="17">
        <v>115</v>
      </c>
      <c r="Y39" s="16">
        <v>900</v>
      </c>
      <c r="Z39" s="16">
        <v>103.5</v>
      </c>
      <c r="AA39" s="16">
        <v>15550</v>
      </c>
    </row>
    <row r="40" spans="2:31" x14ac:dyDescent="0.25">
      <c r="B40" s="47" t="s">
        <v>28</v>
      </c>
      <c r="C40" s="47"/>
      <c r="E40" s="2">
        <v>285</v>
      </c>
      <c r="F40" s="41"/>
      <c r="H40" s="8">
        <f>(1/8)*E46*(C7^2)</f>
        <v>1.818755127</v>
      </c>
      <c r="I40" s="2" t="s">
        <v>6</v>
      </c>
      <c r="L40" s="12">
        <v>185</v>
      </c>
      <c r="M40" s="12">
        <v>933</v>
      </c>
      <c r="N40" s="12">
        <v>26900</v>
      </c>
      <c r="O40" s="12">
        <v>26900</v>
      </c>
      <c r="P40" s="13">
        <v>160</v>
      </c>
      <c r="Q40" s="13">
        <v>933</v>
      </c>
      <c r="R40" s="13">
        <v>149.5</v>
      </c>
      <c r="S40" s="13">
        <v>23200</v>
      </c>
      <c r="T40" s="15">
        <v>140</v>
      </c>
      <c r="U40" s="15">
        <v>933</v>
      </c>
      <c r="V40" s="15">
        <v>130.5</v>
      </c>
      <c r="W40" s="15">
        <v>20300</v>
      </c>
    </row>
    <row r="41" spans="2:31" x14ac:dyDescent="0.25">
      <c r="B41" s="15" t="s">
        <v>23</v>
      </c>
      <c r="C41" s="15" t="s">
        <v>29</v>
      </c>
      <c r="L41" s="12">
        <v>185</v>
      </c>
      <c r="M41" s="12">
        <v>967</v>
      </c>
      <c r="N41" s="12">
        <v>28800</v>
      </c>
      <c r="O41" s="12">
        <v>28800</v>
      </c>
      <c r="P41" s="13">
        <v>160</v>
      </c>
      <c r="Q41" s="13">
        <v>967</v>
      </c>
      <c r="R41" s="13">
        <v>154.5</v>
      </c>
      <c r="S41" s="13">
        <v>24900</v>
      </c>
      <c r="T41" s="15">
        <v>140</v>
      </c>
      <c r="U41" s="15">
        <v>967</v>
      </c>
      <c r="V41" s="15">
        <v>135.5</v>
      </c>
      <c r="W41" s="15">
        <v>21800</v>
      </c>
    </row>
    <row r="42" spans="2:31" x14ac:dyDescent="0.25">
      <c r="B42" s="15" t="s">
        <v>30</v>
      </c>
      <c r="C42" s="15">
        <v>6.9000000000000006E-2</v>
      </c>
      <c r="E42" s="7" t="s">
        <v>53</v>
      </c>
      <c r="H42" s="7" t="s">
        <v>63</v>
      </c>
      <c r="L42" s="12">
        <v>185</v>
      </c>
      <c r="M42" s="12">
        <v>1000</v>
      </c>
      <c r="N42" s="12">
        <v>30800</v>
      </c>
      <c r="O42" s="12">
        <v>30800</v>
      </c>
      <c r="P42" s="13">
        <v>160</v>
      </c>
      <c r="Q42" s="13">
        <v>1000</v>
      </c>
      <c r="R42" s="13">
        <v>160</v>
      </c>
      <c r="S42" s="13">
        <v>26700</v>
      </c>
      <c r="T42" s="15">
        <v>140</v>
      </c>
      <c r="U42" s="15">
        <v>1000</v>
      </c>
      <c r="V42" s="15">
        <v>140</v>
      </c>
      <c r="W42" s="15">
        <v>23300</v>
      </c>
    </row>
    <row r="43" spans="2:31" x14ac:dyDescent="0.25">
      <c r="B43" s="15" t="s">
        <v>31</v>
      </c>
      <c r="C43" s="15">
        <v>6.4000000000000001E-2</v>
      </c>
      <c r="E43" s="8">
        <f>T8/J8</f>
        <v>0.29692132269099197</v>
      </c>
      <c r="F43" s="2" t="s">
        <v>54</v>
      </c>
      <c r="H43" s="8">
        <f>(H40*10^6)/(E40*10^3)</f>
        <v>6.3815969368421044</v>
      </c>
      <c r="I43" s="2" t="s">
        <v>54</v>
      </c>
      <c r="L43" s="12">
        <v>185</v>
      </c>
      <c r="M43" s="12">
        <v>1033</v>
      </c>
      <c r="N43" s="12">
        <v>32900</v>
      </c>
      <c r="O43" s="12">
        <v>32900</v>
      </c>
      <c r="P43" s="13">
        <v>160</v>
      </c>
      <c r="Q43" s="13">
        <v>1033</v>
      </c>
      <c r="R43" s="13">
        <v>165.5</v>
      </c>
      <c r="S43" s="13">
        <v>28500</v>
      </c>
      <c r="T43" s="15">
        <v>140</v>
      </c>
      <c r="U43" s="15">
        <v>1033</v>
      </c>
      <c r="V43" s="15">
        <v>144.5</v>
      </c>
      <c r="W43" s="15">
        <v>24900</v>
      </c>
    </row>
    <row r="44" spans="2:31" x14ac:dyDescent="0.25">
      <c r="B44" s="15" t="s">
        <v>32</v>
      </c>
      <c r="C44" s="15">
        <v>6.2E-2</v>
      </c>
      <c r="L44" s="12">
        <v>185</v>
      </c>
      <c r="M44" s="12">
        <v>1067</v>
      </c>
      <c r="N44" s="12">
        <v>35100</v>
      </c>
      <c r="O44" s="12">
        <v>35100</v>
      </c>
      <c r="P44" s="13">
        <v>160</v>
      </c>
      <c r="Q44" s="13">
        <v>1067</v>
      </c>
      <c r="R44" s="13">
        <v>170.5</v>
      </c>
      <c r="S44" s="13">
        <v>30300</v>
      </c>
      <c r="T44" s="15">
        <v>140</v>
      </c>
      <c r="U44" s="15">
        <v>1067</v>
      </c>
      <c r="V44" s="15">
        <v>149.5</v>
      </c>
      <c r="W44" s="15">
        <v>26500</v>
      </c>
    </row>
    <row r="45" spans="2:31" x14ac:dyDescent="0.25">
      <c r="B45" s="15" t="s">
        <v>33</v>
      </c>
      <c r="C45" s="15">
        <v>6.0999999999999999E-2</v>
      </c>
      <c r="E45" s="6" t="s">
        <v>55</v>
      </c>
      <c r="H45" s="7" t="s">
        <v>63</v>
      </c>
      <c r="L45" s="12">
        <v>185</v>
      </c>
      <c r="M45" s="12">
        <v>1100</v>
      </c>
      <c r="N45" s="12">
        <v>37300</v>
      </c>
      <c r="O45" s="12">
        <v>37300</v>
      </c>
      <c r="P45" s="13">
        <v>160</v>
      </c>
      <c r="Q45" s="13">
        <v>1100</v>
      </c>
      <c r="R45" s="13">
        <v>176</v>
      </c>
      <c r="S45" s="13">
        <v>32300</v>
      </c>
      <c r="T45" s="15">
        <v>140</v>
      </c>
      <c r="U45" s="15">
        <v>1100</v>
      </c>
      <c r="V45" s="15">
        <v>154</v>
      </c>
      <c r="W45" s="15">
        <v>28200</v>
      </c>
    </row>
    <row r="46" spans="2:31" x14ac:dyDescent="0.25">
      <c r="B46" s="15" t="s">
        <v>34</v>
      </c>
      <c r="C46" s="15">
        <v>6.2E-2</v>
      </c>
      <c r="E46" s="9">
        <f>C6*J5</f>
        <v>0.504</v>
      </c>
      <c r="F46" s="2" t="s">
        <v>56</v>
      </c>
      <c r="H46" s="2">
        <v>0</v>
      </c>
      <c r="L46" s="12">
        <v>185</v>
      </c>
      <c r="M46" s="12">
        <v>1133</v>
      </c>
      <c r="N46" s="12">
        <v>39600</v>
      </c>
      <c r="O46" s="12">
        <v>39600</v>
      </c>
      <c r="P46" s="13">
        <v>160</v>
      </c>
      <c r="Q46" s="13">
        <v>1133</v>
      </c>
      <c r="R46" s="13">
        <v>181.5</v>
      </c>
      <c r="S46" s="13">
        <v>34200</v>
      </c>
    </row>
    <row r="47" spans="2:31" x14ac:dyDescent="0.25">
      <c r="B47" s="15" t="s">
        <v>35</v>
      </c>
      <c r="C47" s="15">
        <v>6.3E-2</v>
      </c>
      <c r="L47" s="12">
        <v>185</v>
      </c>
      <c r="M47" s="12">
        <v>1167</v>
      </c>
      <c r="N47" s="12">
        <v>42000</v>
      </c>
      <c r="O47" s="12">
        <v>42000</v>
      </c>
      <c r="P47" s="13">
        <v>160</v>
      </c>
      <c r="Q47" s="13">
        <v>1167</v>
      </c>
      <c r="R47" s="13">
        <v>186.5</v>
      </c>
      <c r="S47" s="13">
        <v>36300</v>
      </c>
    </row>
    <row r="48" spans="2:31" x14ac:dyDescent="0.25">
      <c r="B48" s="15" t="s">
        <v>37</v>
      </c>
      <c r="C48" s="15">
        <v>6.0999999999999999E-2</v>
      </c>
      <c r="E48" s="32" t="s">
        <v>67</v>
      </c>
      <c r="F48" s="2">
        <f>IF(N5=M59,_xlfn.XLOOKUP(M61,M61:P61,M61:P61,,0),IF(N5=N59,_xlfn.XLOOKUP(N61,M61:P61,M61:P61,,0),IF(N5=O59,_xlfn.XLOOKUP(O61,M61:P61,M61:P61,,0),IF(N5=P59,_xlfn.XLOOKUP(P61,M61:P61,M61:P61,,0),IF(N5=M63,_xlfn.XLOOKUP(M65,M65:O65,M65:O65,,0),IF(N5=N63,_xlfn.XLOOKUP(N65,M65:O65,M65:O65,,0),IF(N5=O63,_xlfn.XLOOKUP(O65,M65:O65,M65:O65,,0),IF(N5=M67,_xlfn.XLOOKUP(M69,M69:O69,M69:O69,,0),IF(N5=N67,_xlfn.XLOOKUP(N69,M69:O69,M69:O69,,0),IF(N5=O67,_xlfn.XLOOKUP(O69,M69:O69,M69:O69,,0)))))))))))</f>
        <v>12</v>
      </c>
      <c r="H48" s="2" t="s">
        <v>64</v>
      </c>
      <c r="L48" s="12">
        <v>185</v>
      </c>
      <c r="M48" s="12">
        <v>1200</v>
      </c>
      <c r="N48" s="12">
        <v>44400</v>
      </c>
      <c r="O48" s="12">
        <v>44400</v>
      </c>
      <c r="P48" s="13">
        <v>160</v>
      </c>
      <c r="Q48" s="13">
        <v>1200</v>
      </c>
      <c r="R48" s="13">
        <v>192</v>
      </c>
      <c r="S48" s="13">
        <v>38400</v>
      </c>
    </row>
    <row r="49" spans="2:25" x14ac:dyDescent="0.25">
      <c r="B49" s="15" t="s">
        <v>36</v>
      </c>
      <c r="C49" s="15">
        <v>6.0999999999999999E-2</v>
      </c>
      <c r="E49" s="32" t="s">
        <v>68</v>
      </c>
      <c r="F49" s="2">
        <f>IF(N5=M59,_xlfn.XLOOKUP(M60,M60:P60,M60:P60,,1),IF(N5=N59,_xlfn.XLOOKUP(N60,M60:P60,M60:P60,,1),IF(N5=O59,_xlfn.XLOOKUP(O60,M60:P60,M60:P60,,1),IF(N5=P59,_xlfn.XLOOKUP(P60,M60:P60,M60:P60,,1),IF(N5=M63,_xlfn.XLOOKUP(M64,M64:O64,M64:O64,,1),IF(N5=N63,_xlfn.XLOOKUP(N64,M64:O64,M64:O64,,1),IF(N5=O63,_xlfn.XLOOKUP(O64,M64:O64,M64:O64,,1),IF(N5=M67,_xlfn.XLOOKUP(M68,M68:O68,M68:O68,,1),IF(N5=M67,_xlfn.XLOOKUP(M68,M68:O68,M68:O68,,1))))))))))</f>
        <v>14.7</v>
      </c>
      <c r="H49" s="2">
        <v>0</v>
      </c>
      <c r="L49" s="12">
        <v>185</v>
      </c>
      <c r="M49" s="12">
        <v>1233</v>
      </c>
      <c r="N49" s="12">
        <v>46900</v>
      </c>
      <c r="O49" s="12">
        <v>46900</v>
      </c>
      <c r="P49" s="13">
        <v>160</v>
      </c>
      <c r="Q49" s="13">
        <v>1233</v>
      </c>
      <c r="R49" s="13">
        <v>197.5</v>
      </c>
      <c r="S49" s="13">
        <v>40600</v>
      </c>
    </row>
    <row r="50" spans="2:25" x14ac:dyDescent="0.25">
      <c r="B50" s="15" t="s">
        <v>38</v>
      </c>
      <c r="C50" s="15">
        <v>5.8000000000000003E-2</v>
      </c>
      <c r="L50" s="12">
        <v>185</v>
      </c>
      <c r="M50" s="12">
        <v>1267</v>
      </c>
      <c r="N50" s="12">
        <v>49500</v>
      </c>
      <c r="O50" s="12">
        <v>49500</v>
      </c>
      <c r="P50" s="13">
        <v>160</v>
      </c>
      <c r="Q50" s="13">
        <v>1267</v>
      </c>
      <c r="R50" s="13">
        <v>203</v>
      </c>
      <c r="S50" s="13">
        <v>42800</v>
      </c>
    </row>
    <row r="51" spans="2:25" x14ac:dyDescent="0.25">
      <c r="B51" s="15" t="s">
        <v>39</v>
      </c>
      <c r="C51" s="15">
        <v>5.8999999999999997E-2</v>
      </c>
      <c r="L51" s="12">
        <v>185</v>
      </c>
      <c r="M51" s="12">
        <v>1300</v>
      </c>
      <c r="N51" s="12">
        <v>52100</v>
      </c>
      <c r="O51" s="12">
        <v>52100</v>
      </c>
      <c r="P51" s="13">
        <v>160</v>
      </c>
      <c r="Q51" s="13">
        <v>1300</v>
      </c>
      <c r="R51" s="13">
        <v>208</v>
      </c>
      <c r="S51" s="13">
        <v>45100</v>
      </c>
    </row>
    <row r="52" spans="2:25" x14ac:dyDescent="0.25">
      <c r="L52" s="12">
        <v>185</v>
      </c>
      <c r="M52" s="12">
        <v>1333</v>
      </c>
      <c r="N52" s="12">
        <v>54800</v>
      </c>
      <c r="O52" s="12">
        <v>54800</v>
      </c>
    </row>
    <row r="53" spans="2:25" x14ac:dyDescent="0.25">
      <c r="E53" s="10"/>
      <c r="H53" s="2" t="s">
        <v>75</v>
      </c>
      <c r="I53" s="3">
        <v>0.7</v>
      </c>
      <c r="J53" s="10"/>
      <c r="L53" s="12">
        <v>185</v>
      </c>
      <c r="M53" s="12">
        <v>1367</v>
      </c>
      <c r="N53" s="12">
        <v>57600</v>
      </c>
      <c r="O53" s="12">
        <v>57600</v>
      </c>
    </row>
    <row r="54" spans="2:25" x14ac:dyDescent="0.25">
      <c r="B54" s="2" t="s">
        <v>70</v>
      </c>
      <c r="C54" s="8">
        <f>(E43/(AE6*F48))+(H43/F49)+(I53*(H46/F49))</f>
        <v>0.51551514704092039</v>
      </c>
      <c r="D54" s="38" t="str">
        <f>IF(C54&lt;=1,"Alle krav opfyldt","Fejl")</f>
        <v>Alle krav opfyldt</v>
      </c>
      <c r="E54" s="38"/>
      <c r="F54" s="38"/>
      <c r="H54" s="2" t="s">
        <v>75</v>
      </c>
      <c r="I54" s="2">
        <v>0.7</v>
      </c>
      <c r="J54" s="1" t="s">
        <v>76</v>
      </c>
      <c r="L54" s="12">
        <v>185</v>
      </c>
      <c r="M54" s="12">
        <v>1400</v>
      </c>
      <c r="N54" s="12">
        <v>60400</v>
      </c>
      <c r="O54" s="12">
        <v>60400</v>
      </c>
    </row>
    <row r="55" spans="2:25" x14ac:dyDescent="0.25">
      <c r="I55" s="2">
        <v>1</v>
      </c>
      <c r="J55" s="2" t="s">
        <v>77</v>
      </c>
      <c r="L55" s="12">
        <v>185</v>
      </c>
      <c r="M55" s="12">
        <v>1433</v>
      </c>
      <c r="N55" s="12">
        <v>63300</v>
      </c>
      <c r="O55" s="12">
        <v>63300</v>
      </c>
    </row>
    <row r="56" spans="2:25" x14ac:dyDescent="0.25">
      <c r="B56" s="2" t="s">
        <v>71</v>
      </c>
      <c r="C56" s="8">
        <f>(E43/(AE9*F48))+I53*(H43/F49)+(I53*(H46/F49))</f>
        <v>0.38096794710511073</v>
      </c>
      <c r="D56" s="38" t="str">
        <f>IF(C56&lt;=1,"Alle krav opfyldt","Fejl")</f>
        <v>Alle krav opfyldt</v>
      </c>
      <c r="E56" s="38"/>
      <c r="F56" s="38"/>
      <c r="L56" s="12">
        <v>185</v>
      </c>
      <c r="M56" s="12">
        <v>1467</v>
      </c>
      <c r="N56" s="12">
        <v>66300</v>
      </c>
      <c r="O56" s="12">
        <v>66300</v>
      </c>
    </row>
    <row r="57" spans="2:25" x14ac:dyDescent="0.25">
      <c r="L57" s="12">
        <v>185</v>
      </c>
      <c r="M57" s="12">
        <v>1500</v>
      </c>
      <c r="N57" s="12">
        <v>69400</v>
      </c>
      <c r="O57" s="12">
        <v>69400</v>
      </c>
    </row>
    <row r="58" spans="2:25" x14ac:dyDescent="0.25">
      <c r="B58" s="41" t="s">
        <v>80</v>
      </c>
      <c r="C58" s="41"/>
      <c r="D58" s="41"/>
      <c r="E58" s="41"/>
      <c r="F58" s="41"/>
    </row>
    <row r="59" spans="2:25" x14ac:dyDescent="0.25">
      <c r="M59" s="14" t="s">
        <v>30</v>
      </c>
      <c r="N59" s="14" t="s">
        <v>31</v>
      </c>
      <c r="O59" s="14" t="s">
        <v>32</v>
      </c>
      <c r="P59" s="14" t="s">
        <v>33</v>
      </c>
      <c r="R59" s="54" t="s">
        <v>69</v>
      </c>
      <c r="S59" s="55"/>
      <c r="T59" s="56"/>
      <c r="V59" s="67" t="s">
        <v>43</v>
      </c>
      <c r="W59" s="67"/>
      <c r="X59" s="67"/>
      <c r="Y59" s="67"/>
    </row>
    <row r="60" spans="2:25" x14ac:dyDescent="0.25">
      <c r="L60" s="15" t="s">
        <v>66</v>
      </c>
      <c r="M60" s="15">
        <v>24.4</v>
      </c>
      <c r="N60" s="15">
        <v>19.600000000000001</v>
      </c>
      <c r="O60" s="15">
        <v>14.7</v>
      </c>
      <c r="P60" s="15">
        <v>11.4</v>
      </c>
      <c r="R60" s="54" t="s">
        <v>50</v>
      </c>
      <c r="S60" s="55"/>
      <c r="T60" s="56"/>
      <c r="V60" s="68" t="s">
        <v>45</v>
      </c>
      <c r="W60" s="68"/>
      <c r="X60" s="68"/>
    </row>
    <row r="61" spans="2:25" x14ac:dyDescent="0.25">
      <c r="L61" s="15" t="s">
        <v>65</v>
      </c>
      <c r="M61" s="15">
        <v>16</v>
      </c>
      <c r="N61" s="15">
        <v>14</v>
      </c>
      <c r="O61" s="15">
        <v>12</v>
      </c>
      <c r="P61" s="15">
        <v>10.7</v>
      </c>
      <c r="R61" s="24" t="s">
        <v>46</v>
      </c>
      <c r="S61" s="25" t="s">
        <v>44</v>
      </c>
      <c r="V61" s="23" t="s">
        <v>46</v>
      </c>
      <c r="W61" s="21" t="s">
        <v>44</v>
      </c>
    </row>
    <row r="62" spans="2:25" x14ac:dyDescent="0.25">
      <c r="R62" s="26">
        <v>0.3</v>
      </c>
      <c r="S62" s="26">
        <v>1</v>
      </c>
      <c r="V62" s="22">
        <v>0.3</v>
      </c>
      <c r="W62" s="22">
        <v>1</v>
      </c>
    </row>
    <row r="63" spans="2:25" x14ac:dyDescent="0.25">
      <c r="M63" s="30" t="s">
        <v>34</v>
      </c>
      <c r="N63" s="30" t="s">
        <v>37</v>
      </c>
      <c r="O63" s="30" t="s">
        <v>38</v>
      </c>
      <c r="R63" s="26">
        <v>0.35</v>
      </c>
      <c r="S63" s="26">
        <v>0.99399999999999999</v>
      </c>
      <c r="V63" s="22">
        <v>0.35</v>
      </c>
      <c r="W63" s="22">
        <v>0.98899999999999999</v>
      </c>
    </row>
    <row r="64" spans="2:25" x14ac:dyDescent="0.25">
      <c r="L64" s="28" t="s">
        <v>66</v>
      </c>
      <c r="M64" s="29">
        <v>25.4</v>
      </c>
      <c r="N64" s="29">
        <v>23.7</v>
      </c>
      <c r="O64" s="29">
        <v>20.3</v>
      </c>
      <c r="R64" s="26">
        <v>0.4</v>
      </c>
      <c r="S64" s="26">
        <v>0.98799999999999999</v>
      </c>
      <c r="V64" s="22">
        <v>0.4</v>
      </c>
      <c r="W64" s="22">
        <v>0.97699999999999998</v>
      </c>
    </row>
    <row r="65" spans="12:23" x14ac:dyDescent="0.25">
      <c r="L65" s="28" t="s">
        <v>65</v>
      </c>
      <c r="M65" s="29">
        <v>20.8</v>
      </c>
      <c r="N65" s="29">
        <v>19.399999999999999</v>
      </c>
      <c r="O65" s="29">
        <v>16.600000000000001</v>
      </c>
      <c r="R65" s="26">
        <v>0.45</v>
      </c>
      <c r="S65" s="26">
        <v>0.98199999999999998</v>
      </c>
      <c r="V65" s="22">
        <v>0.45</v>
      </c>
      <c r="W65" s="22">
        <v>0.96460000000000001</v>
      </c>
    </row>
    <row r="66" spans="12:23" x14ac:dyDescent="0.25">
      <c r="R66" s="26">
        <v>0.5</v>
      </c>
      <c r="S66" s="26">
        <v>0.97399999999999998</v>
      </c>
      <c r="V66" s="22">
        <v>0.5</v>
      </c>
      <c r="W66" s="22">
        <v>0.95</v>
      </c>
    </row>
    <row r="67" spans="12:23" x14ac:dyDescent="0.25">
      <c r="M67" s="21" t="s">
        <v>35</v>
      </c>
      <c r="N67" s="21" t="s">
        <v>36</v>
      </c>
      <c r="O67" s="21" t="s">
        <v>39</v>
      </c>
      <c r="R67" s="26">
        <v>0.55000000000000004</v>
      </c>
      <c r="S67" s="26">
        <v>0.96599999999999997</v>
      </c>
      <c r="V67" s="22">
        <v>0.55000000000000004</v>
      </c>
      <c r="W67" s="22">
        <v>0.93500000000000005</v>
      </c>
    </row>
    <row r="68" spans="12:23" x14ac:dyDescent="0.25">
      <c r="L68" s="31" t="s">
        <v>66</v>
      </c>
      <c r="M68" s="22">
        <v>25.4</v>
      </c>
      <c r="N68" s="22">
        <v>23.7</v>
      </c>
      <c r="O68" s="22">
        <v>20.3</v>
      </c>
      <c r="R68" s="26">
        <v>0.6</v>
      </c>
      <c r="S68" s="26">
        <v>0.95599999999999996</v>
      </c>
      <c r="V68" s="22">
        <v>0.6</v>
      </c>
      <c r="W68" s="22">
        <v>0.91800000000000004</v>
      </c>
    </row>
    <row r="69" spans="12:23" x14ac:dyDescent="0.25">
      <c r="L69" s="31" t="s">
        <v>65</v>
      </c>
      <c r="M69" s="22">
        <v>17</v>
      </c>
      <c r="N69" s="22">
        <v>16.600000000000001</v>
      </c>
      <c r="O69" s="22">
        <v>14.9</v>
      </c>
      <c r="R69" s="26">
        <v>0.65</v>
      </c>
      <c r="S69" s="26">
        <v>0.94499999999999995</v>
      </c>
      <c r="V69" s="22">
        <v>0.65</v>
      </c>
      <c r="W69" s="22">
        <v>0.89900000000000002</v>
      </c>
    </row>
    <row r="70" spans="12:23" x14ac:dyDescent="0.25">
      <c r="R70" s="26">
        <v>0.7</v>
      </c>
      <c r="S70" s="26">
        <v>0.93100000000000005</v>
      </c>
      <c r="V70" s="22">
        <v>0.7</v>
      </c>
      <c r="W70" s="22">
        <v>0.877</v>
      </c>
    </row>
    <row r="71" spans="12:23" x14ac:dyDescent="0.25">
      <c r="R71" s="26">
        <v>0.75</v>
      </c>
      <c r="S71" s="26">
        <v>0.91500000000000004</v>
      </c>
      <c r="V71" s="22">
        <v>0.75</v>
      </c>
      <c r="W71" s="22">
        <v>0.85299999999999998</v>
      </c>
    </row>
    <row r="72" spans="12:23" x14ac:dyDescent="0.25">
      <c r="R72" s="26">
        <v>0.8</v>
      </c>
      <c r="S72" s="26">
        <v>0.89500000000000002</v>
      </c>
      <c r="V72" s="22">
        <v>0.8</v>
      </c>
      <c r="W72" s="22">
        <v>0.82499999999999996</v>
      </c>
    </row>
    <row r="73" spans="12:23" x14ac:dyDescent="0.25">
      <c r="R73" s="26">
        <v>0.85</v>
      </c>
      <c r="S73" s="26">
        <v>0.871</v>
      </c>
      <c r="V73" s="22">
        <v>0.85</v>
      </c>
      <c r="W73" s="22">
        <v>0.79500000000000004</v>
      </c>
    </row>
    <row r="74" spans="12:23" x14ac:dyDescent="0.25">
      <c r="R74" s="26">
        <v>0.9</v>
      </c>
      <c r="S74" s="26">
        <v>0.84099999999999997</v>
      </c>
      <c r="V74" s="22">
        <v>0.9</v>
      </c>
      <c r="W74" s="22">
        <v>0.76200000000000001</v>
      </c>
    </row>
    <row r="75" spans="12:23" x14ac:dyDescent="0.25">
      <c r="R75" s="26">
        <v>0.95</v>
      </c>
      <c r="S75" s="26">
        <v>0.80700000000000005</v>
      </c>
      <c r="V75" s="22">
        <v>0.95</v>
      </c>
      <c r="W75" s="22">
        <v>0.72599999999999998</v>
      </c>
    </row>
    <row r="76" spans="12:23" x14ac:dyDescent="0.25">
      <c r="R76" s="26">
        <v>1</v>
      </c>
      <c r="S76" s="26">
        <v>0.76800000000000002</v>
      </c>
      <c r="V76" s="22">
        <v>1</v>
      </c>
      <c r="W76" s="22">
        <v>0.68899999999999995</v>
      </c>
    </row>
    <row r="77" spans="12:23" x14ac:dyDescent="0.25">
      <c r="R77" s="26">
        <v>1.05</v>
      </c>
      <c r="S77" s="26">
        <v>0.72599999999999998</v>
      </c>
      <c r="V77" s="22">
        <v>1.05</v>
      </c>
      <c r="W77" s="22">
        <v>0.65200000000000002</v>
      </c>
    </row>
    <row r="78" spans="12:23" x14ac:dyDescent="0.25">
      <c r="R78" s="26">
        <v>1.1000000000000001</v>
      </c>
      <c r="S78" s="26">
        <v>0.68400000000000005</v>
      </c>
      <c r="V78" s="22">
        <v>1.1000000000000001</v>
      </c>
      <c r="W78" s="22">
        <v>0.15</v>
      </c>
    </row>
    <row r="79" spans="12:23" x14ac:dyDescent="0.25">
      <c r="R79" s="26">
        <v>1.1499999999999999</v>
      </c>
      <c r="S79" s="26">
        <v>0.64100000000000001</v>
      </c>
      <c r="V79" s="22">
        <v>1.1499999999999999</v>
      </c>
      <c r="W79" s="22">
        <v>0.57899999999999996</v>
      </c>
    </row>
    <row r="80" spans="12:23" x14ac:dyDescent="0.25">
      <c r="R80" s="26">
        <v>1.2</v>
      </c>
      <c r="S80" s="26">
        <v>0.6</v>
      </c>
      <c r="V80" s="22">
        <v>1.2</v>
      </c>
      <c r="W80" s="22">
        <v>0.54500000000000004</v>
      </c>
    </row>
    <row r="81" spans="18:23" x14ac:dyDescent="0.25">
      <c r="R81" s="26">
        <v>1.25</v>
      </c>
      <c r="S81" s="26">
        <v>0.56200000000000006</v>
      </c>
      <c r="V81" s="22">
        <v>1.25</v>
      </c>
      <c r="W81" s="22">
        <v>0.51200000000000001</v>
      </c>
    </row>
    <row r="82" spans="18:23" x14ac:dyDescent="0.25">
      <c r="R82" s="26">
        <v>1.3</v>
      </c>
      <c r="S82" s="26">
        <v>0.52600000000000002</v>
      </c>
      <c r="V82" s="22">
        <v>1.3</v>
      </c>
      <c r="W82" s="22">
        <v>0.48199999999999998</v>
      </c>
    </row>
    <row r="83" spans="18:23" x14ac:dyDescent="0.25">
      <c r="R83" s="26">
        <v>1.35</v>
      </c>
      <c r="S83" s="26">
        <v>0.49299999999999999</v>
      </c>
      <c r="V83" s="22">
        <v>1.35</v>
      </c>
      <c r="W83" s="22">
        <v>0.45300000000000001</v>
      </c>
    </row>
    <row r="84" spans="18:23" x14ac:dyDescent="0.25">
      <c r="R84" s="26">
        <v>1.4</v>
      </c>
      <c r="S84" s="26">
        <v>0.46200000000000002</v>
      </c>
      <c r="V84" s="22">
        <v>1.4</v>
      </c>
      <c r="W84" s="22">
        <v>0.42699999999999999</v>
      </c>
    </row>
    <row r="85" spans="18:23" x14ac:dyDescent="0.25">
      <c r="R85" s="26">
        <v>1.45</v>
      </c>
      <c r="S85" s="26">
        <v>0.434</v>
      </c>
      <c r="V85" s="22">
        <v>1.45</v>
      </c>
      <c r="W85" s="22">
        <v>0.40200000000000002</v>
      </c>
    </row>
    <row r="86" spans="18:23" x14ac:dyDescent="0.25">
      <c r="R86" s="26">
        <v>1.5</v>
      </c>
      <c r="S86" s="26">
        <v>0.40799999999999997</v>
      </c>
      <c r="V86" s="22">
        <v>1.5</v>
      </c>
      <c r="W86" s="22">
        <v>0.379</v>
      </c>
    </row>
    <row r="87" spans="18:23" x14ac:dyDescent="0.25">
      <c r="R87" s="26">
        <v>1.55</v>
      </c>
      <c r="S87" s="26">
        <v>0.38400000000000001</v>
      </c>
      <c r="V87" s="22">
        <v>1.55</v>
      </c>
      <c r="W87" s="22">
        <v>0.35799999999999998</v>
      </c>
    </row>
    <row r="88" spans="18:23" x14ac:dyDescent="0.25">
      <c r="R88" s="26">
        <v>1.6</v>
      </c>
      <c r="S88" s="26">
        <v>0.36199999999999999</v>
      </c>
      <c r="V88" s="22">
        <v>1.6</v>
      </c>
      <c r="W88" s="22">
        <v>0.33900000000000002</v>
      </c>
    </row>
    <row r="89" spans="18:23" x14ac:dyDescent="0.25">
      <c r="R89" s="26">
        <v>1.65</v>
      </c>
      <c r="S89" s="26">
        <v>0.34200000000000003</v>
      </c>
      <c r="V89" s="22">
        <v>1.65</v>
      </c>
      <c r="W89" s="22">
        <v>0.32100000000000001</v>
      </c>
    </row>
    <row r="90" spans="18:23" x14ac:dyDescent="0.25">
      <c r="R90" s="26">
        <v>1.7</v>
      </c>
      <c r="S90" s="26">
        <v>0.32300000000000001</v>
      </c>
      <c r="V90" s="22">
        <v>1.7</v>
      </c>
      <c r="W90" s="22">
        <v>0.30399999999999999</v>
      </c>
    </row>
    <row r="91" spans="18:23" x14ac:dyDescent="0.25">
      <c r="R91" s="26">
        <v>1.75</v>
      </c>
      <c r="S91" s="26">
        <v>0.30599999999999999</v>
      </c>
      <c r="V91" s="22">
        <v>1.75</v>
      </c>
      <c r="W91" s="22">
        <v>0.28799999999999998</v>
      </c>
    </row>
    <row r="92" spans="18:23" x14ac:dyDescent="0.25">
      <c r="R92" s="26">
        <v>1.8</v>
      </c>
      <c r="S92" s="26">
        <v>0.28999999999999998</v>
      </c>
      <c r="V92" s="22">
        <v>1.8</v>
      </c>
      <c r="W92" s="22">
        <v>0.27400000000000002</v>
      </c>
    </row>
    <row r="93" spans="18:23" x14ac:dyDescent="0.25">
      <c r="R93" s="26">
        <v>1.85</v>
      </c>
      <c r="S93" s="26">
        <v>0.27500000000000002</v>
      </c>
      <c r="V93" s="22">
        <v>1.85</v>
      </c>
      <c r="W93" s="22">
        <v>0.26</v>
      </c>
    </row>
    <row r="94" spans="18:23" x14ac:dyDescent="0.25">
      <c r="R94" s="26">
        <v>1.9</v>
      </c>
      <c r="S94" s="26">
        <v>0.26100000000000001</v>
      </c>
      <c r="V94" s="22">
        <v>1.9</v>
      </c>
      <c r="W94" s="22">
        <v>0.248</v>
      </c>
    </row>
    <row r="95" spans="18:23" x14ac:dyDescent="0.25">
      <c r="R95" s="26">
        <v>1.95</v>
      </c>
      <c r="S95" s="26">
        <v>0.249</v>
      </c>
      <c r="V95" s="22">
        <v>1.95</v>
      </c>
      <c r="W95" s="22">
        <v>0.23599999999999999</v>
      </c>
    </row>
    <row r="96" spans="18:23" x14ac:dyDescent="0.25">
      <c r="R96" s="26">
        <v>2</v>
      </c>
      <c r="S96" s="26">
        <v>0.23699999999999999</v>
      </c>
      <c r="V96" s="22">
        <v>2</v>
      </c>
      <c r="W96" s="22">
        <v>0.22500000000000001</v>
      </c>
    </row>
    <row r="97" spans="18:23" x14ac:dyDescent="0.25">
      <c r="R97" s="27">
        <v>2.1</v>
      </c>
      <c r="S97" s="26">
        <v>0.216</v>
      </c>
      <c r="V97" s="22">
        <v>2.1</v>
      </c>
      <c r="W97" s="22">
        <v>0.20599999999999999</v>
      </c>
    </row>
    <row r="98" spans="18:23" x14ac:dyDescent="0.25">
      <c r="R98" s="26">
        <v>2.2000000000000002</v>
      </c>
      <c r="S98" s="26">
        <v>0.19700000000000001</v>
      </c>
      <c r="V98" s="22">
        <v>2.2000000000000002</v>
      </c>
      <c r="W98" s="22">
        <v>0.188</v>
      </c>
    </row>
    <row r="99" spans="18:23" x14ac:dyDescent="0.25">
      <c r="R99" s="26">
        <v>2.2999999999999998</v>
      </c>
      <c r="S99" s="26">
        <v>0.18099999999999999</v>
      </c>
      <c r="V99" s="22">
        <v>2.2999999999999998</v>
      </c>
      <c r="W99" s="22">
        <v>0.17299999999999999</v>
      </c>
    </row>
    <row r="100" spans="18:23" x14ac:dyDescent="0.25">
      <c r="R100" s="26">
        <v>2.4</v>
      </c>
      <c r="S100" s="26">
        <v>0.16600000000000001</v>
      </c>
      <c r="V100" s="22">
        <v>2.4</v>
      </c>
      <c r="W100" s="22">
        <v>0.16</v>
      </c>
    </row>
    <row r="101" spans="18:23" x14ac:dyDescent="0.25">
      <c r="R101" s="26">
        <v>2.5</v>
      </c>
      <c r="S101" s="26">
        <v>0.154</v>
      </c>
      <c r="V101" s="22">
        <v>2.5</v>
      </c>
      <c r="W101" s="22">
        <v>0.14799999999999999</v>
      </c>
    </row>
    <row r="102" spans="18:23" x14ac:dyDescent="0.25">
      <c r="R102" s="26">
        <v>2.6</v>
      </c>
      <c r="S102" s="26">
        <v>0.14199999999999999</v>
      </c>
      <c r="V102" s="22">
        <v>2.6</v>
      </c>
      <c r="W102" s="22">
        <v>0.13700000000000001</v>
      </c>
    </row>
    <row r="103" spans="18:23" x14ac:dyDescent="0.25">
      <c r="R103" s="26">
        <v>2.7</v>
      </c>
      <c r="S103" s="26">
        <v>0.13200000000000001</v>
      </c>
      <c r="V103" s="22">
        <v>2.7</v>
      </c>
      <c r="W103" s="22">
        <v>0.128</v>
      </c>
    </row>
    <row r="104" spans="18:23" x14ac:dyDescent="0.25">
      <c r="R104" s="26">
        <v>2.8</v>
      </c>
      <c r="S104" s="26">
        <v>0.123</v>
      </c>
      <c r="V104" s="22">
        <v>2.8</v>
      </c>
      <c r="W104" s="22">
        <v>0.11899999999999999</v>
      </c>
    </row>
    <row r="105" spans="18:23" x14ac:dyDescent="0.25">
      <c r="R105" s="26">
        <v>2.9</v>
      </c>
      <c r="S105" s="26">
        <v>0.115</v>
      </c>
      <c r="V105" s="22">
        <v>2.9</v>
      </c>
      <c r="W105" s="22">
        <v>0.111</v>
      </c>
    </row>
    <row r="106" spans="18:23" x14ac:dyDescent="0.25">
      <c r="R106" s="26">
        <v>3</v>
      </c>
      <c r="S106" s="26">
        <v>0.107</v>
      </c>
      <c r="V106" s="22">
        <v>3</v>
      </c>
      <c r="W106" s="22">
        <v>0.104</v>
      </c>
    </row>
    <row r="107" spans="18:23" x14ac:dyDescent="0.25">
      <c r="R107" s="26">
        <v>3.1</v>
      </c>
      <c r="S107" s="26">
        <v>0.10100000000000001</v>
      </c>
      <c r="V107" s="22">
        <v>3.1</v>
      </c>
      <c r="W107" s="22">
        <v>9.8000000000000004E-2</v>
      </c>
    </row>
    <row r="108" spans="18:23" x14ac:dyDescent="0.25">
      <c r="R108" s="26">
        <v>3.2</v>
      </c>
      <c r="S108" s="26">
        <v>9.5000000000000001E-2</v>
      </c>
      <c r="V108" s="22">
        <v>3.2</v>
      </c>
      <c r="W108" s="22">
        <v>9.1999999999999998E-2</v>
      </c>
    </row>
    <row r="109" spans="18:23" x14ac:dyDescent="0.25">
      <c r="R109" s="26">
        <v>3.3</v>
      </c>
      <c r="S109" s="26">
        <v>8.8999999999999996E-2</v>
      </c>
      <c r="V109" s="22">
        <v>3.3</v>
      </c>
      <c r="W109" s="22">
        <v>8.6999999999999994E-2</v>
      </c>
    </row>
    <row r="110" spans="18:23" x14ac:dyDescent="0.25">
      <c r="R110" s="26">
        <v>3.4</v>
      </c>
      <c r="S110" s="26">
        <v>8.4000000000000005E-2</v>
      </c>
      <c r="V110" s="22">
        <v>3.4</v>
      </c>
      <c r="W110" s="22">
        <v>8.2000000000000003E-2</v>
      </c>
    </row>
    <row r="111" spans="18:23" x14ac:dyDescent="0.25">
      <c r="R111" s="26">
        <v>3.5</v>
      </c>
      <c r="S111" s="26">
        <v>7.9000000000000001E-2</v>
      </c>
      <c r="V111" s="22">
        <v>3.5</v>
      </c>
      <c r="W111" s="22">
        <v>7.6999999999999999E-2</v>
      </c>
    </row>
    <row r="112" spans="18:23" x14ac:dyDescent="0.25">
      <c r="R112" s="26">
        <v>3.6</v>
      </c>
      <c r="S112" s="26">
        <v>7.4999999999999997E-2</v>
      </c>
      <c r="V112" s="22">
        <v>3.6</v>
      </c>
      <c r="W112" s="22">
        <v>7.2999999999999995E-2</v>
      </c>
    </row>
    <row r="113" spans="18:23" x14ac:dyDescent="0.25">
      <c r="R113" s="26">
        <v>3.7</v>
      </c>
      <c r="S113" s="26">
        <v>7.0999999999999994E-2</v>
      </c>
      <c r="V113" s="22">
        <v>3.7</v>
      </c>
      <c r="W113" s="22">
        <v>6.9000000000000006E-2</v>
      </c>
    </row>
    <row r="114" spans="18:23" x14ac:dyDescent="0.25">
      <c r="R114" s="26">
        <v>3.8</v>
      </c>
      <c r="S114" s="26">
        <v>6.7000000000000004E-2</v>
      </c>
      <c r="V114" s="22">
        <v>3.8</v>
      </c>
      <c r="W114" s="22">
        <v>6.6000000000000003E-2</v>
      </c>
    </row>
    <row r="115" spans="18:23" x14ac:dyDescent="0.25">
      <c r="R115" s="26">
        <v>3.9</v>
      </c>
      <c r="S115" s="26">
        <v>6.4000000000000001E-2</v>
      </c>
      <c r="V115" s="22">
        <v>3.9</v>
      </c>
      <c r="W115" s="22">
        <v>6.3E-2</v>
      </c>
    </row>
    <row r="116" spans="18:23" x14ac:dyDescent="0.25">
      <c r="R116" s="26">
        <v>4</v>
      </c>
      <c r="S116" s="26">
        <v>6.0999999999999999E-2</v>
      </c>
      <c r="V116" s="22">
        <v>4</v>
      </c>
      <c r="W116" s="22">
        <v>0.06</v>
      </c>
    </row>
    <row r="117" spans="18:23" x14ac:dyDescent="0.25">
      <c r="R117" s="26">
        <v>4.0999999999999996</v>
      </c>
      <c r="S117" s="26">
        <v>5.8000000000000003E-2</v>
      </c>
      <c r="V117" s="22">
        <v>4.0999999999999996</v>
      </c>
      <c r="W117" s="22">
        <v>5.7000000000000002E-2</v>
      </c>
    </row>
    <row r="118" spans="18:23" x14ac:dyDescent="0.25">
      <c r="R118" s="26">
        <v>4.2</v>
      </c>
      <c r="S118" s="26">
        <v>5.5E-2</v>
      </c>
      <c r="V118" s="22">
        <v>4.2</v>
      </c>
      <c r="W118" s="22">
        <v>5.3999999999999999E-2</v>
      </c>
    </row>
    <row r="119" spans="18:23" x14ac:dyDescent="0.25">
      <c r="R119" s="26">
        <v>4.3</v>
      </c>
      <c r="S119" s="26">
        <v>5.2999999999999999E-2</v>
      </c>
      <c r="V119" s="22">
        <v>4.3</v>
      </c>
      <c r="W119" s="22">
        <v>5.1999999999999998E-2</v>
      </c>
    </row>
    <row r="120" spans="18:23" x14ac:dyDescent="0.25">
      <c r="R120" s="26">
        <v>4.4000000000000004</v>
      </c>
      <c r="S120" s="26">
        <v>5.0999999999999997E-2</v>
      </c>
      <c r="V120" s="22">
        <v>4.4000000000000004</v>
      </c>
      <c r="W120" s="22">
        <v>4.9000000000000002E-2</v>
      </c>
    </row>
    <row r="121" spans="18:23" x14ac:dyDescent="0.25">
      <c r="R121" s="26">
        <v>4.5</v>
      </c>
      <c r="S121" s="26">
        <v>4.8000000000000001E-2</v>
      </c>
      <c r="V121" s="22">
        <v>4.5</v>
      </c>
      <c r="W121" s="22">
        <v>4.7E-2</v>
      </c>
    </row>
    <row r="122" spans="18:23" x14ac:dyDescent="0.25">
      <c r="R122" s="26">
        <v>4.5999999999999996</v>
      </c>
      <c r="S122" s="26">
        <v>4.5999999999999999E-2</v>
      </c>
      <c r="V122" s="22">
        <v>4.5999999999999996</v>
      </c>
      <c r="W122" s="22">
        <v>4.4999999999999998E-2</v>
      </c>
    </row>
    <row r="123" spans="18:23" x14ac:dyDescent="0.25">
      <c r="R123" s="26">
        <v>4.7</v>
      </c>
      <c r="S123" s="26">
        <v>4.3999999999999997E-2</v>
      </c>
      <c r="V123" s="22">
        <v>4.7</v>
      </c>
      <c r="W123" s="22">
        <v>4.2999999999999997E-2</v>
      </c>
    </row>
    <row r="124" spans="18:23" x14ac:dyDescent="0.25">
      <c r="R124" s="26">
        <v>4.8</v>
      </c>
      <c r="S124" s="26">
        <v>4.2999999999999997E-2</v>
      </c>
      <c r="V124" s="22">
        <v>4.8</v>
      </c>
      <c r="W124" s="22">
        <v>4.2000000000000003E-2</v>
      </c>
    </row>
    <row r="125" spans="18:23" x14ac:dyDescent="0.25">
      <c r="R125" s="26">
        <v>4.9000000000000004</v>
      </c>
      <c r="S125" s="26">
        <v>4.1000000000000002E-2</v>
      </c>
      <c r="V125" s="22">
        <v>4.9000000000000004</v>
      </c>
      <c r="W125" s="22">
        <v>0.04</v>
      </c>
    </row>
    <row r="126" spans="18:23" x14ac:dyDescent="0.25">
      <c r="R126" s="26">
        <v>5</v>
      </c>
      <c r="S126" s="26">
        <v>3.9E-2</v>
      </c>
      <c r="V126" s="22">
        <v>5</v>
      </c>
      <c r="W126" s="22">
        <v>3.7999999999999999E-2</v>
      </c>
    </row>
    <row r="127" spans="18:23" x14ac:dyDescent="0.25">
      <c r="R127" s="26">
        <v>5.0999999999999996</v>
      </c>
      <c r="S127" s="26">
        <v>3.7999999999999999E-2</v>
      </c>
      <c r="V127" s="22">
        <v>5.0999999999999996</v>
      </c>
      <c r="W127" s="22">
        <v>3.6999999999999998E-2</v>
      </c>
    </row>
    <row r="128" spans="18:23" x14ac:dyDescent="0.25">
      <c r="R128" s="26">
        <v>5.2</v>
      </c>
      <c r="S128" s="26">
        <v>3.5999999999999997E-2</v>
      </c>
      <c r="V128" s="22">
        <v>5.2</v>
      </c>
      <c r="W128" s="22">
        <v>3.5999999999999997E-2</v>
      </c>
    </row>
    <row r="129" spans="18:23" x14ac:dyDescent="0.25">
      <c r="R129" s="26">
        <v>5.3</v>
      </c>
      <c r="S129" s="26">
        <v>3.5000000000000003E-2</v>
      </c>
      <c r="V129" s="22">
        <v>5.3</v>
      </c>
      <c r="W129" s="22">
        <v>3.4000000000000002E-2</v>
      </c>
    </row>
    <row r="130" spans="18:23" x14ac:dyDescent="0.25">
      <c r="R130" s="26">
        <v>5.4</v>
      </c>
      <c r="S130" s="26">
        <v>3.4000000000000002E-2</v>
      </c>
      <c r="V130" s="22">
        <v>5.4</v>
      </c>
      <c r="W130" s="22">
        <v>3.3000000000000002E-2</v>
      </c>
    </row>
  </sheetData>
  <mergeCells count="64">
    <mergeCell ref="V59:Y59"/>
    <mergeCell ref="D54:F54"/>
    <mergeCell ref="X5:Y5"/>
    <mergeCell ref="R59:T59"/>
    <mergeCell ref="AA5:AC5"/>
    <mergeCell ref="N7:P7"/>
    <mergeCell ref="N6:O6"/>
    <mergeCell ref="G5:H5"/>
    <mergeCell ref="G6:H6"/>
    <mergeCell ref="AB12:AB14"/>
    <mergeCell ref="AC12:AC14"/>
    <mergeCell ref="B58:F58"/>
    <mergeCell ref="V60:X60"/>
    <mergeCell ref="AI12:AI14"/>
    <mergeCell ref="L11:AI11"/>
    <mergeCell ref="L10:AI10"/>
    <mergeCell ref="A1:I1"/>
    <mergeCell ref="B2:I2"/>
    <mergeCell ref="J4:K4"/>
    <mergeCell ref="AA12:AA14"/>
    <mergeCell ref="AE12:AE14"/>
    <mergeCell ref="E12:E14"/>
    <mergeCell ref="J12:J14"/>
    <mergeCell ref="B10:E10"/>
    <mergeCell ref="B11:E11"/>
    <mergeCell ref="G10:J10"/>
    <mergeCell ref="G11:J11"/>
    <mergeCell ref="N4:P4"/>
    <mergeCell ref="R60:T60"/>
    <mergeCell ref="O12:O14"/>
    <mergeCell ref="S12:S14"/>
    <mergeCell ref="N5:P5"/>
    <mergeCell ref="G4:H4"/>
    <mergeCell ref="M12:M14"/>
    <mergeCell ref="N12:N14"/>
    <mergeCell ref="P12:P14"/>
    <mergeCell ref="Q12:Q14"/>
    <mergeCell ref="R12:R14"/>
    <mergeCell ref="T12:T14"/>
    <mergeCell ref="G12:G14"/>
    <mergeCell ref="H12:H14"/>
    <mergeCell ref="I12:I14"/>
    <mergeCell ref="L12:L14"/>
    <mergeCell ref="D56:F56"/>
    <mergeCell ref="B40:C40"/>
    <mergeCell ref="B39:C39"/>
    <mergeCell ref="F39:F40"/>
    <mergeCell ref="U12:U14"/>
    <mergeCell ref="AF9:AH9"/>
    <mergeCell ref="AF6:AH6"/>
    <mergeCell ref="L1:X3"/>
    <mergeCell ref="B4:D4"/>
    <mergeCell ref="B12:B14"/>
    <mergeCell ref="C12:C14"/>
    <mergeCell ref="D12:D14"/>
    <mergeCell ref="V12:V14"/>
    <mergeCell ref="X12:X14"/>
    <mergeCell ref="Y12:Y14"/>
    <mergeCell ref="Z12:Z14"/>
    <mergeCell ref="W12:W14"/>
    <mergeCell ref="AD12:AD14"/>
    <mergeCell ref="AF12:AF14"/>
    <mergeCell ref="AG12:AG14"/>
    <mergeCell ref="AH12:AH14"/>
  </mergeCells>
  <conditionalFormatting sqref="D54:F54">
    <cfRule type="containsText" dxfId="5" priority="7" operator="containsText" text="Fejl">
      <formula>NOT(ISERROR(SEARCH("Fejl",D54)))</formula>
    </cfRule>
  </conditionalFormatting>
  <conditionalFormatting sqref="D56:F56">
    <cfRule type="containsText" dxfId="4" priority="4" operator="containsText" text="Fejl">
      <formula>NOT(ISERROR(SEARCH("Fejl",D56)))</formula>
    </cfRule>
  </conditionalFormatting>
  <conditionalFormatting sqref="X5:Y5">
    <cfRule type="containsText" dxfId="3" priority="3" operator="containsText" text="Manuel indtastning af kc,y">
      <formula>NOT(ISERROR(SEARCH("Manuel indtastning af kc,y",X5)))</formula>
    </cfRule>
  </conditionalFormatting>
  <conditionalFormatting sqref="AA5">
    <cfRule type="containsText" dxfId="2" priority="5" operator="containsText" text="Manuel indtastning af kc,z">
      <formula>NOT(ISERROR(SEARCH("Manuel indtastning af kc,z",AA5)))</formula>
    </cfRule>
  </conditionalFormatting>
  <conditionalFormatting sqref="AF6:AH6">
    <cfRule type="containsText" dxfId="1" priority="1" operator="containsText" text="Mindre afstand">
      <formula>NOT(ISERROR(SEARCH("Mindre afstand",AF6)))</formula>
    </cfRule>
  </conditionalFormatting>
  <conditionalFormatting sqref="AF9:AH9">
    <cfRule type="containsText" dxfId="0" priority="2" operator="containsText" text="Større afstand">
      <formula>NOT(ISERROR(SEARCH("Større afstand",AF9)))</formula>
    </cfRule>
  </conditionalFormatting>
  <dataValidations disablePrompts="1" count="3">
    <dataValidation type="list" allowBlank="1" showInputMessage="1" showErrorMessage="1" sqref="G5:H5" xr:uid="{47EDBB7D-184A-4230-B2A6-7CC8CDD9D7CB}">
      <formula1>$B$10:$AH$10</formula1>
    </dataValidation>
    <dataValidation type="list" allowBlank="1" showInputMessage="1" showErrorMessage="1" sqref="N5:P5" xr:uid="{09E2A0D1-3467-4D82-8076-28F2F2D1730E}">
      <formula1>$B$42:$B$51</formula1>
    </dataValidation>
    <dataValidation type="list" allowBlank="1" showInputMessage="1" showErrorMessage="1" sqref="I53" xr:uid="{0B2F2E8D-DDFB-49E8-95C1-297ECFBECF25}">
      <formula1>$I$54:$I$55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Præ. facadelement over fag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Pedersen (339098)</dc:creator>
  <cp:lastModifiedBy>Michael Pedersen (339098)</cp:lastModifiedBy>
  <dcterms:created xsi:type="dcterms:W3CDTF">2025-01-13T07:53:20Z</dcterms:created>
  <dcterms:modified xsi:type="dcterms:W3CDTF">2025-01-22T06:08:03Z</dcterms:modified>
</cp:coreProperties>
</file>