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216CE4C7-DFC8-4B79-AA05-1154673EBEDB}" xr6:coauthVersionLast="47" xr6:coauthVersionMax="47" xr10:uidLastSave="{00000000-0000-0000-0000-000000000000}"/>
  <bookViews>
    <workbookView xWindow="-120" yWindow="-120" windowWidth="29040" windowHeight="16440" xr2:uid="{DC657986-46A7-422A-A71F-E9B1EBD782F8}"/>
  </bookViews>
  <sheets>
    <sheet name="Præ. facadelement over fag" sheetId="1" r:id="rId1"/>
    <sheet name="Mellemregninger" sheetId="2" r:id="rId2"/>
  </sheets>
  <definedNames>
    <definedName name="_Kol1">'Præ. facadelement over fag'!$Y$23:$Y$190</definedName>
    <definedName name="_Kol2">'Præ. facadelement over fag'!$Z$23:$Z$190</definedName>
    <definedName name="_Kol3">'Præ. facadelement over fag'!$AA$23:$AA$190</definedName>
    <definedName name="_Kol4">'Præ. facadelement over fag'!$AB$23:$AB$190</definedName>
    <definedName name="_Spill">'Præ. facadelement over fag'!$Y$23:$AB$190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E45" i="1"/>
  <c r="H39" i="1" s="1"/>
  <c r="T8" i="1"/>
  <c r="N6" i="1" l="1"/>
  <c r="W14" i="1" s="1"/>
  <c r="X15" i="1" l="1"/>
  <c r="W11" i="1"/>
  <c r="X12" i="1" s="1"/>
  <c r="Z5" i="1"/>
  <c r="AA5" i="1" s="1"/>
  <c r="W5" i="1"/>
  <c r="T5" i="1"/>
  <c r="R5" i="1"/>
  <c r="R8" i="1" s="1"/>
  <c r="W15" i="1" l="1"/>
  <c r="X5" i="1"/>
  <c r="W12" i="1"/>
  <c r="Z7" i="1"/>
  <c r="W7" i="1"/>
  <c r="Y23" i="1"/>
  <c r="D55" i="1"/>
  <c r="C55" i="1"/>
  <c r="J8" i="1"/>
  <c r="E39" i="1"/>
  <c r="J8" i="1" a="1"/>
  <c r="E42" i="1"/>
  <c r="C53" i="1"/>
  <c r="D53" i="1"/>
  <c r="Y23" i="1" a="1"/>
  <c r="E39" i="1" a="1"/>
  <c r="H4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<sst xmlns="http://schemas.openxmlformats.org/spreadsheetml/2006/main" count="119" uniqueCount="83">
  <si>
    <t>Beregning af et Præfabrikeret facadeelement i Træ</t>
  </si>
  <si>
    <t>Nr.</t>
  </si>
  <si>
    <t>Af Michael Pedersen</t>
  </si>
  <si>
    <t>Regningsmæssige laster:</t>
  </si>
  <si>
    <t>Fra tag:</t>
  </si>
  <si>
    <t>Fra vind:</t>
  </si>
  <si>
    <t>[kNm]</t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</si>
  <si>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</si>
  <si>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[m]</t>
  </si>
  <si>
    <t>Søjlelængde:</t>
  </si>
  <si>
    <t>Tek. Ståbi, tabel 7.7 (s.292)</t>
  </si>
  <si>
    <t>Dimension
Bredde
[mm]</t>
  </si>
  <si>
    <t>Dimension
Højde
[mm]</t>
  </si>
  <si>
    <t>Tek. Ståbi, tabel 7.6 (s.292)</t>
  </si>
  <si>
    <r>
      <t>Areal
A
[mm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*10³]</t>
    </r>
  </si>
  <si>
    <t>Tek. Ståbi, tabel 7.8 (s.293 og 294)</t>
  </si>
  <si>
    <t>Vælg træ:</t>
  </si>
  <si>
    <t>Vælg dimension</t>
  </si>
  <si>
    <t>Areal :</t>
  </si>
  <si>
    <t>[mm²*10³]</t>
  </si>
  <si>
    <t>Afstand:</t>
  </si>
  <si>
    <t>Styrkeklasse vælges:</t>
  </si>
  <si>
    <r>
      <t>[K</t>
    </r>
    <r>
      <rPr>
        <sz val="8"/>
        <color theme="1"/>
        <rFont val="Aptos Narrow"/>
        <family val="2"/>
        <scheme val="minor"/>
      </rPr>
      <t>rel</t>
    </r>
    <r>
      <rPr>
        <sz val="11"/>
        <color theme="1"/>
        <rFont val="Aptos Narrow"/>
        <family val="2"/>
        <scheme val="minor"/>
      </rPr>
      <t>]</t>
    </r>
  </si>
  <si>
    <t>Styrkeklasse</t>
  </si>
  <si>
    <t>Firhøvlet træ:</t>
  </si>
  <si>
    <t>Savskåret træ:</t>
  </si>
  <si>
    <t>Limtræ:</t>
  </si>
  <si>
    <t>Styrkeklasse:</t>
  </si>
  <si>
    <t>Tek. Ståbi, tabel 7.10 (s.295)</t>
  </si>
  <si>
    <r>
      <t>K</t>
    </r>
    <r>
      <rPr>
        <sz val="8"/>
        <color theme="1"/>
        <rFont val="Aptos Narrow"/>
        <family val="2"/>
        <scheme val="minor"/>
      </rPr>
      <t>rel</t>
    </r>
  </si>
  <si>
    <t>C30</t>
  </si>
  <si>
    <t>C24</t>
  </si>
  <si>
    <t>C18</t>
  </si>
  <si>
    <t>C14</t>
  </si>
  <si>
    <t>GL30h</t>
  </si>
  <si>
    <t>GL30c</t>
  </si>
  <si>
    <t>GL28c</t>
  </si>
  <si>
    <t>GL28h</t>
  </si>
  <si>
    <t>GL24h</t>
  </si>
  <si>
    <t>GL24c</t>
  </si>
  <si>
    <r>
      <t>A</t>
    </r>
    <r>
      <rPr>
        <sz val="8"/>
        <color theme="1"/>
        <rFont val="Aptos Narrow"/>
        <family val="2"/>
        <scheme val="minor"/>
      </rPr>
      <t>rel,y</t>
    </r>
    <r>
      <rPr>
        <sz val="11"/>
        <color theme="1"/>
        <rFont val="Aptos Narrow"/>
        <family val="2"/>
        <scheme val="minor"/>
      </rPr>
      <t>:</t>
    </r>
  </si>
  <si>
    <t>Bredde:</t>
  </si>
  <si>
    <t>Højde</t>
  </si>
  <si>
    <r>
      <t>Søjlefaktoren for konstruktionstræ (k</t>
    </r>
    <r>
      <rPr>
        <sz val="8"/>
        <color theme="1"/>
        <rFont val="Aptos Narrow"/>
        <family val="2"/>
        <scheme val="minor"/>
      </rPr>
      <t>c)</t>
    </r>
    <r>
      <rPr>
        <sz val="11"/>
        <color theme="1"/>
        <rFont val="Aptos Narrow"/>
        <family val="2"/>
        <scheme val="minor"/>
      </rPr>
      <t>:</t>
    </r>
  </si>
  <si>
    <r>
      <t>K</t>
    </r>
    <r>
      <rPr>
        <sz val="8"/>
        <color theme="1"/>
        <rFont val="Aptos Narrow"/>
        <family val="2"/>
        <scheme val="minor"/>
      </rPr>
      <t>c</t>
    </r>
  </si>
  <si>
    <t>Tek. Ståbi, tabel 7.16 (s.299)</t>
  </si>
  <si>
    <r>
      <t>λ</t>
    </r>
    <r>
      <rPr>
        <sz val="8"/>
        <color theme="1"/>
        <rFont val="Aptos Narrow"/>
        <family val="2"/>
      </rPr>
      <t>rel</t>
    </r>
  </si>
  <si>
    <r>
      <t>K</t>
    </r>
    <r>
      <rPr>
        <sz val="8"/>
        <color theme="1"/>
        <rFont val="Aptos Narrow"/>
        <family val="2"/>
        <scheme val="minor"/>
      </rPr>
      <t>c,y:</t>
    </r>
  </si>
  <si>
    <r>
      <rPr>
        <sz val="11"/>
        <color theme="1"/>
        <rFont val="Aptos Narrow"/>
        <family val="2"/>
      </rPr>
      <t>λ</t>
    </r>
    <r>
      <rPr>
        <sz val="8"/>
        <color theme="1"/>
        <rFont val="Aptos Narrow"/>
        <family val="2"/>
      </rPr>
      <t>rel,z</t>
    </r>
    <r>
      <rPr>
        <sz val="11"/>
        <color theme="1"/>
        <rFont val="Aptos Narrow"/>
        <family val="2"/>
      </rPr>
      <t>:</t>
    </r>
  </si>
  <si>
    <r>
      <t>k</t>
    </r>
    <r>
      <rPr>
        <sz val="8"/>
        <color theme="1"/>
        <rFont val="Aptos Narrow"/>
        <family val="2"/>
        <scheme val="minor"/>
      </rPr>
      <t>c,z</t>
    </r>
    <r>
      <rPr>
        <sz val="11"/>
        <color theme="1"/>
        <rFont val="Aptos Narrow"/>
        <family val="2"/>
        <scheme val="minor"/>
      </rPr>
      <t>:</t>
    </r>
  </si>
  <si>
    <t>Tek. Ståbi, tabel 7.17 (s.299)</t>
  </si>
  <si>
    <r>
      <t>F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:</t>
    </r>
  </si>
  <si>
    <t>[kN]</t>
  </si>
  <si>
    <r>
      <rPr>
        <sz val="11"/>
        <color theme="1"/>
        <rFont val="Aptos Narrow"/>
        <family val="2"/>
      </rPr>
      <t>σ</t>
    </r>
    <r>
      <rPr>
        <sz val="8"/>
        <color theme="1"/>
        <rFont val="Aptos Narrow"/>
        <family val="2"/>
      </rPr>
      <t>c,d</t>
    </r>
    <r>
      <rPr>
        <sz val="11"/>
        <color theme="1"/>
        <rFont val="Aptos Narrow"/>
        <family val="2"/>
      </rPr>
      <t>:</t>
    </r>
  </si>
  <si>
    <t>[Mpa]</t>
  </si>
  <si>
    <r>
      <t>q</t>
    </r>
    <r>
      <rPr>
        <sz val="8"/>
        <color theme="1"/>
        <rFont val="Aptos Narrow"/>
        <family val="2"/>
        <scheme val="minor"/>
      </rPr>
      <t>vind</t>
    </r>
    <r>
      <rPr>
        <sz val="11"/>
        <color theme="1"/>
        <rFont val="Aptos Narrow"/>
        <family val="2"/>
        <scheme val="minor"/>
      </rPr>
      <t>:</t>
    </r>
  </si>
  <si>
    <t>[kN/m]</t>
  </si>
  <si>
    <r>
      <t>M</t>
    </r>
    <r>
      <rPr>
        <sz val="8"/>
        <color theme="1"/>
        <rFont val="Aptos Narrow"/>
        <family val="2"/>
        <scheme val="minor"/>
      </rPr>
      <t>AB</t>
    </r>
    <r>
      <rPr>
        <sz val="11"/>
        <color theme="1"/>
        <rFont val="Aptos Narrow"/>
        <family val="2"/>
        <scheme val="minor"/>
      </rPr>
      <t>:</t>
    </r>
  </si>
  <si>
    <t>Tabel 7.16</t>
  </si>
  <si>
    <r>
      <t>W</t>
    </r>
    <r>
      <rPr>
        <sz val="8"/>
        <color theme="1"/>
        <rFont val="Aptos Narrow"/>
        <family val="2"/>
        <scheme val="minor"/>
      </rPr>
      <t>y</t>
    </r>
    <r>
      <rPr>
        <sz val="11"/>
        <color theme="1"/>
        <rFont val="Aptos Narrow"/>
        <family val="2"/>
        <scheme val="minor"/>
      </rPr>
      <t>:</t>
    </r>
  </si>
  <si>
    <r>
      <t>[mm3]
10</t>
    </r>
    <r>
      <rPr>
        <sz val="11"/>
        <color theme="1"/>
        <rFont val="Aptos Narrow"/>
        <family val="2"/>
      </rPr>
      <t>³</t>
    </r>
  </si>
  <si>
    <r>
      <t>W</t>
    </r>
    <r>
      <rPr>
        <sz val="8"/>
        <color theme="1"/>
        <rFont val="Aptos Narrow"/>
        <family val="2"/>
        <scheme val="minor"/>
      </rPr>
      <t xml:space="preserve">y
</t>
    </r>
    <r>
      <rPr>
        <sz val="11"/>
        <color theme="1"/>
        <rFont val="Aptos Narrow"/>
        <family val="2"/>
        <scheme val="minor"/>
      </rPr>
      <t>[mm</t>
    </r>
    <r>
      <rPr>
        <sz val="11"/>
        <color theme="1"/>
        <rFont val="Aptos Narrow"/>
        <family val="2"/>
      </rPr>
      <t>³]
10³</t>
    </r>
  </si>
  <si>
    <r>
      <t>σ</t>
    </r>
    <r>
      <rPr>
        <sz val="8"/>
        <color theme="1"/>
        <rFont val="Aptos Narrow"/>
        <family val="2"/>
      </rPr>
      <t>m,y,d</t>
    </r>
    <r>
      <rPr>
        <sz val="11"/>
        <color theme="1"/>
        <rFont val="Aptos Narrow"/>
        <family val="2"/>
      </rPr>
      <t>:</t>
    </r>
  </si>
  <si>
    <r>
      <t>M</t>
    </r>
    <r>
      <rPr>
        <sz val="8"/>
        <color theme="1"/>
        <rFont val="Aptos Narrow"/>
        <family val="2"/>
        <scheme val="minor"/>
      </rPr>
      <t>AB,z,d:</t>
    </r>
  </si>
  <si>
    <r>
      <t>K (f</t>
    </r>
    <r>
      <rPr>
        <sz val="8"/>
        <color theme="1"/>
        <rFont val="Aptos Narrow"/>
        <family val="2"/>
        <scheme val="minor"/>
      </rPr>
      <t xml:space="preserve">c,0,d) </t>
    </r>
    <r>
      <rPr>
        <sz val="11"/>
        <color theme="1"/>
        <rFont val="Aptos Narrow"/>
        <family val="2"/>
        <scheme val="minor"/>
      </rPr>
      <t>=</t>
    </r>
  </si>
  <si>
    <r>
      <t>Ø (f</t>
    </r>
    <r>
      <rPr>
        <sz val="8"/>
        <color theme="1"/>
        <rFont val="Aptos Narrow"/>
        <family val="2"/>
        <scheme val="minor"/>
      </rPr>
      <t>m,d)</t>
    </r>
    <r>
      <rPr>
        <sz val="11"/>
        <color theme="1"/>
        <rFont val="Aptos Narrow"/>
        <family val="2"/>
        <scheme val="minor"/>
      </rPr>
      <t xml:space="preserve"> =</t>
    </r>
  </si>
  <si>
    <r>
      <t>f</t>
    </r>
    <r>
      <rPr>
        <sz val="8"/>
        <color theme="1"/>
        <rFont val="Aptos Narrow"/>
        <family val="2"/>
        <scheme val="minor"/>
      </rPr>
      <t>c,0,d:</t>
    </r>
  </si>
  <si>
    <r>
      <t>f</t>
    </r>
    <r>
      <rPr>
        <sz val="8"/>
        <color theme="1"/>
        <rFont val="Aptos Narrow"/>
        <family val="2"/>
        <scheme val="minor"/>
      </rPr>
      <t>m,d:</t>
    </r>
  </si>
  <si>
    <t>Søjlefaktoren for limtræ (kc):</t>
  </si>
  <si>
    <t>Stærk akse:</t>
  </si>
  <si>
    <t>Svag akse:</t>
  </si>
  <si>
    <r>
      <t>k</t>
    </r>
    <r>
      <rPr>
        <sz val="8"/>
        <color theme="1"/>
        <rFont val="Aptos Narrow"/>
        <family val="2"/>
        <scheme val="minor"/>
      </rPr>
      <t>c,y</t>
    </r>
    <r>
      <rPr>
        <sz val="11"/>
        <color theme="1"/>
        <rFont val="Aptos Narrow"/>
        <family val="2"/>
        <scheme val="minor"/>
      </rPr>
      <t>:</t>
    </r>
  </si>
  <si>
    <r>
      <t>Manuel k</t>
    </r>
    <r>
      <rPr>
        <sz val="8"/>
        <color theme="1"/>
        <rFont val="Aptos Narrow"/>
        <family val="2"/>
        <scheme val="minor"/>
      </rPr>
      <t>c,y</t>
    </r>
    <r>
      <rPr>
        <sz val="11"/>
        <color theme="1"/>
        <rFont val="Aptos Narrow"/>
        <family val="2"/>
        <scheme val="minor"/>
      </rPr>
      <t>:</t>
    </r>
  </si>
  <si>
    <r>
      <t>Manuel k</t>
    </r>
    <r>
      <rPr>
        <sz val="8"/>
        <color theme="1"/>
        <rFont val="Aptos Narrow"/>
        <family val="2"/>
        <scheme val="minor"/>
      </rPr>
      <t>c,z</t>
    </r>
    <r>
      <rPr>
        <sz val="11"/>
        <color theme="1"/>
        <rFont val="Aptos Narrow"/>
        <family val="2"/>
        <scheme val="minor"/>
      </rPr>
      <t>:</t>
    </r>
  </si>
  <si>
    <r>
      <t>K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:</t>
    </r>
  </si>
  <si>
    <t>Tværsnit</t>
  </si>
  <si>
    <t>Andre</t>
  </si>
  <si>
    <t>Længde:</t>
  </si>
  <si>
    <t>Hvis alle krav er opfyldt, er dimensioner og afstande korrekte.</t>
  </si>
  <si>
    <t>Tek. Ståbi, tabel 7.3 (s. 291)</t>
  </si>
  <si>
    <t>Tek. Ståbi, tabel 7.4 (s. 291)</t>
  </si>
  <si>
    <t>Firhøvlet træ</t>
  </si>
  <si>
    <t>Hvad vil =liste_2 sige i dropdown i (H8)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</si>
</sst>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  <font>
      <sz val="8"/>
      <color theme="1"/>
      <name val="Aptos Narrow"/>
      <family val="2"/>
    </font>
    <font>
      <sz val="20"/>
      <color theme="1"/>
      <name val="Aptos Narrow"/>
      <family val="2"/>
      <scheme val="minor"/>
    </font>
    <font>
      <sz val="18"/>
      <color rgb="FF00B0F0"/>
      <name val="Aptos Narrow"/>
      <family val="2"/>
      <scheme val="minor"/>
    </font>
    <font>
      <sz val="2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2" fontId="0" fillId="0" borderId="1" xfId="0" applyNumberFormat="1" applyBorder="1" applyAlignment="1">
      <alignment horizontal="right"/>
    </xf>
    <xf numFmtId="0" fontId="0" fillId="0" borderId="2" xfId="0" applyBorder="1"/>
    <xf numFmtId="0" fontId="2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7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4" xfId="0" applyFill="1" applyBorder="1"/>
    <xf numFmtId="0" fontId="0" fillId="11" borderId="5" xfId="0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9" borderId="5" xfId="0" applyFill="1" applyBorder="1"/>
    <xf numFmtId="0" fontId="0" fillId="3" borderId="1" xfId="0" applyFill="1" applyBorder="1"/>
    <xf numFmtId="2" fontId="0" fillId="0" borderId="5" xfId="0" applyNumberFormat="1" applyBorder="1"/>
    <xf numFmtId="2" fontId="0" fillId="0" borderId="2" xfId="0" applyNumberFormat="1" applyBorder="1"/>
    <xf numFmtId="0" fontId="0" fillId="0" borderId="4" xfId="0" applyBorder="1"/>
    <xf numFmtId="164" fontId="0" fillId="0" borderId="0" xfId="0" applyNumberFormat="1"/>
    <xf numFmtId="0" fontId="0" fillId="6" borderId="4" xfId="0" applyFill="1" applyBorder="1" applyAlignment="1">
      <alignment horizontal="center"/>
    </xf>
    <xf numFmtId="0" fontId="0" fillId="0" borderId="7" xfId="0" applyBorder="1"/>
    <xf numFmtId="0" fontId="0" fillId="1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8" borderId="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6" fillId="0" borderId="0" xfId="0" applyFont="1" applyBorder="1" applyAlignment="1"/>
    <xf numFmtId="0" fontId="0" fillId="4" borderId="1" xfId="0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58</xdr:row>
      <xdr:rowOff>28576</xdr:rowOff>
    </xdr:from>
    <xdr:to>
      <xdr:col>4</xdr:col>
      <xdr:colOff>491237</xdr:colOff>
      <xdr:row>75</xdr:row>
      <xdr:rowOff>171450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6E09A6D-AAB1-012C-03E5-A5D50416E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1553826"/>
          <a:ext cx="2796287" cy="3381374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523875</xdr:colOff>
      <xdr:row>58</xdr:row>
      <xdr:rowOff>28574</xdr:rowOff>
    </xdr:from>
    <xdr:to>
      <xdr:col>9</xdr:col>
      <xdr:colOff>5372</xdr:colOff>
      <xdr:row>75</xdr:row>
      <xdr:rowOff>171449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C2C7855A-F993-CA55-0820-D7303FB19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11553824"/>
          <a:ext cx="3005747" cy="338137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28575</xdr:colOff>
      <xdr:row>76</xdr:row>
      <xdr:rowOff>9526</xdr:rowOff>
    </xdr:from>
    <xdr:to>
      <xdr:col>4</xdr:col>
      <xdr:colOff>504825</xdr:colOff>
      <xdr:row>95</xdr:row>
      <xdr:rowOff>161926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0413008-7C0F-2DF6-F134-DA9EA6C0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4963776"/>
          <a:ext cx="2809875" cy="37719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533401</xdr:colOff>
      <xdr:row>76</xdr:row>
      <xdr:rowOff>9524</xdr:rowOff>
    </xdr:from>
    <xdr:to>
      <xdr:col>9</xdr:col>
      <xdr:colOff>9525</xdr:colOff>
      <xdr:row>95</xdr:row>
      <xdr:rowOff>171449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35FC844D-3EC3-750C-D1C2-7CF44231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1" y="14963774"/>
          <a:ext cx="3000374" cy="378142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DA69-73AB-41A7-B397-FA0619E2F6BA}">
  <dimension ref="A1:AI190"/>
  <sheetViews>
    <sheetView tabSelected="1" zoomScale="80" zoomScaleNormal="80" workbookViewId="0">
      <selection activeCell="K1" sqref="K1:Y2"/>
    </sheetView>
  </sheetViews>
  <sheetFormatPr defaultRowHeight="15" x14ac:dyDescent="0.25"/>
  <cols>
    <col min="1" max="1" width="4.7109375" customWidth="1"/>
    <col min="2" max="2" width="12.28515625" customWidth="1"/>
    <col min="3" max="3" width="12.5703125" customWidth="1"/>
    <col min="4" max="5" width="10.140625" customWidth="1"/>
    <col min="7" max="7" width="11.85546875" customWidth="1"/>
    <col min="8" max="8" width="11.7109375" customWidth="1"/>
    <col min="9" max="10" width="10" customWidth="1"/>
    <col min="11" max="11" width="10.5703125" customWidth="1"/>
    <col min="12" max="12" width="11.140625" customWidth="1"/>
    <col min="13" max="13" width="10.85546875" customWidth="1"/>
    <col min="14" max="14" width="12" customWidth="1"/>
    <col min="15" max="15" width="11.42578125" customWidth="1"/>
    <col min="16" max="16" width="11.7109375" customWidth="1"/>
    <col min="17" max="17" width="11.28515625" customWidth="1"/>
    <col min="18" max="19" width="10.140625" customWidth="1"/>
    <col min="20" max="20" width="10.28515625" customWidth="1"/>
    <col min="21" max="21" width="11.42578125" customWidth="1"/>
    <col min="22" max="22" width="10" customWidth="1"/>
    <col min="23" max="23" width="12.85546875" customWidth="1"/>
    <col min="24" max="25" width="9.42578125" customWidth="1"/>
    <col min="26" max="26" width="12.140625" customWidth="1"/>
    <col min="27" max="27" width="11.5703125" customWidth="1"/>
    <col min="28" max="28" width="11.140625" customWidth="1"/>
    <col min="29" max="29" width="11.5703125" customWidth="1"/>
    <col min="30" max="30" width="13.140625" customWidth="1"/>
    <col min="31" max="31" width="13.85546875" customWidth="1"/>
    <col min="32" max="32" width="12.28515625" customWidth="1"/>
    <col min="33" max="33" width="10.7109375" customWidth="1"/>
    <col min="34" max="34" width="10.140625" customWidth="1"/>
  </cols>
  <sheetData>
    <row r="1" spans="1:35" ht="26.25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K1" s="75" t="s">
        <v>82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35" ht="26.25" x14ac:dyDescent="0.4">
      <c r="A2" s="2" t="s">
        <v>1</v>
      </c>
      <c r="B2" s="52" t="s">
        <v>2</v>
      </c>
      <c r="C2" s="52"/>
      <c r="D2" s="52"/>
      <c r="E2" s="52"/>
      <c r="F2" s="52"/>
      <c r="G2" s="52"/>
      <c r="H2" s="52"/>
      <c r="I2" s="52"/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</row>
    <row r="3" spans="1:35" ht="15" customHeight="1" x14ac:dyDescent="0.4"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35" x14ac:dyDescent="0.25">
      <c r="A4" s="1">
        <v>1</v>
      </c>
      <c r="B4" s="43" t="s">
        <v>3</v>
      </c>
      <c r="C4" s="46"/>
      <c r="D4" s="46"/>
      <c r="E4" s="10"/>
      <c r="G4" s="46" t="s">
        <v>16</v>
      </c>
      <c r="H4" s="46"/>
      <c r="J4" s="41" t="s">
        <v>20</v>
      </c>
      <c r="K4" s="43"/>
      <c r="N4" s="46" t="s">
        <v>21</v>
      </c>
      <c r="O4" s="46"/>
      <c r="P4" s="46"/>
      <c r="R4" s="2" t="s">
        <v>40</v>
      </c>
      <c r="T4" s="7" t="s">
        <v>48</v>
      </c>
      <c r="W4" s="2" t="s">
        <v>71</v>
      </c>
      <c r="Z4" s="2" t="s">
        <v>49</v>
      </c>
    </row>
    <row r="5" spans="1:35" x14ac:dyDescent="0.25">
      <c r="A5" s="1">
        <v>2</v>
      </c>
      <c r="B5" s="35" t="s">
        <v>4</v>
      </c>
      <c r="C5" s="3">
        <v>4.34</v>
      </c>
      <c r="D5" s="2" t="s">
        <v>6</v>
      </c>
      <c r="G5" s="45" t="s">
        <v>81</v>
      </c>
      <c r="H5" s="45"/>
      <c r="J5" s="3">
        <v>0.6</v>
      </c>
      <c r="K5" s="2" t="s">
        <v>8</v>
      </c>
      <c r="N5" s="60" t="s">
        <v>32</v>
      </c>
      <c r="O5" s="61"/>
      <c r="P5" s="62"/>
      <c r="R5" s="5">
        <f>N6*((C7*1000)/H8)</f>
        <v>1.7083384615384616</v>
      </c>
      <c r="S5" s="11"/>
      <c r="T5" s="8">
        <f>N6*(C7*1000)/G8</f>
        <v>5.1250153846153843</v>
      </c>
      <c r="W5" s="8">
        <f>N6*(C7*1000)/H8</f>
        <v>1.7083384615384614</v>
      </c>
      <c r="X5" s="37" t="str">
        <f>IF(W5&lt;=5.4,"OK","Manuel indtastning af kc,y")</f>
        <v>OK</v>
      </c>
      <c r="Y5" s="37"/>
      <c r="Z5" s="8">
        <f>N6*(C7*1000)/G8</f>
        <v>5.1250153846153843</v>
      </c>
      <c r="AA5" s="37" t="str">
        <f>IF(Z5&lt;=5.4,"OK","Manuel indtastning af kc,z")</f>
        <v>OK</v>
      </c>
      <c r="AB5" s="37"/>
      <c r="AC5" s="37"/>
    </row>
    <row r="6" spans="1:35" x14ac:dyDescent="0.25">
      <c r="A6" s="1">
        <v>3</v>
      </c>
      <c r="B6" s="35" t="s">
        <v>5</v>
      </c>
      <c r="C6" s="3">
        <v>0.84</v>
      </c>
      <c r="D6" s="2" t="s">
        <v>7</v>
      </c>
      <c r="G6" s="46" t="s">
        <v>17</v>
      </c>
      <c r="H6" s="46"/>
      <c r="N6" s="44">
        <f>_xlfn.XLOOKUP(N5,B41:B50,C41:C50,,0,)</f>
        <v>6.2E-2</v>
      </c>
      <c r="O6" s="44"/>
      <c r="P6" s="2" t="s">
        <v>22</v>
      </c>
      <c r="W6" s="2" t="s">
        <v>58</v>
      </c>
      <c r="Z6" s="2" t="s">
        <v>58</v>
      </c>
      <c r="AI6" s="33"/>
    </row>
    <row r="7" spans="1:35" x14ac:dyDescent="0.25">
      <c r="A7" s="1">
        <v>4</v>
      </c>
      <c r="B7" s="35" t="s">
        <v>9</v>
      </c>
      <c r="C7" s="3">
        <v>5.3730000000000002</v>
      </c>
      <c r="D7" s="2" t="s">
        <v>8</v>
      </c>
      <c r="G7" s="2" t="s">
        <v>41</v>
      </c>
      <c r="H7" s="2" t="s">
        <v>42</v>
      </c>
      <c r="J7" s="1" t="s">
        <v>18</v>
      </c>
      <c r="K7" s="1"/>
      <c r="N7" s="41" t="s">
        <v>28</v>
      </c>
      <c r="O7" s="42"/>
      <c r="P7" s="43"/>
      <c r="R7" s="2" t="s">
        <v>47</v>
      </c>
      <c r="T7" s="2" t="s">
        <v>51</v>
      </c>
      <c r="W7" s="2">
        <f>IF(N5=B41,_xlfn.XLOOKUP(W5,U26:U94,V26:V94,,-1),IF(N5=B42,_xlfn.XLOOKUP(W5,U26:U94,V26:V94,,-1),IF(N5=B43,_xlfn.XLOOKUP(W5,U26:U94,V26:V94,,-1),IF(N5=B44,_xlfn.XLOOKUP(W5,U26:U94,V26:V94,,-1),IF(N5=B45,_xlfn.XLOOKUP(W5,Q26:Q94,R26:R94,,-1),IF(N5=B46,_xlfn.XLOOKUP(W5,Q26:Q94,R26:R94,,-1),IF(N5=B47,_xlfn.XLOOKUP(W5,Q26:Q94,R26:R94,,-1),IF(N5=B48,_xlfn.XLOOKUP(W5,Q26:Q94,R26:R94,,-1),IF(N5=B49,_xlfn.XLOOKUP(W5,Q26:Q94,R26:R94,,-1),IF(N5=B50,_xlfn.XLOOKUP(W5,Q26:Q94,R26:R94,,-1)))))))))))</f>
        <v>0.30399999999999999</v>
      </c>
      <c r="Z7" s="2">
        <f>IF(N5=B41,_xlfn.XLOOKUP(Z5,U26:U94,V26:V94,,-1),IF(N5=B42,_xlfn.XLOOKUP(Z5,U26:U94,V26:V94,,-1),IF(N5=B43,_xlfn.XLOOKUP(Z5,U26:U94,V26:V94,,-1),IF(Z5=B44,_xlfn.XLOOKUP(W5,U26:U94,V26:V94,,-1),IF(Z5=B45,_xlfn.XLOOKUP(Z5,Q26:Q94,R26:R94,,0),IF(N5=B46,_xlfn.XLOOKUP(Z5,Q26:Q94,R26:R94,,0),IF(N5=B47,_xlfn.XLOOKUP(Z5,Q26:Q94,R26:R94,,0),IF(N5=B48,_xlfn.XLOOKUP(Z5,Q26:Q94,R26:R94,,0),IF(N5=B49,_xlfn.XLOOKUP(Z5,Q26:Q94,R26:R94,,0),IF(N5=B50,_xlfn.XLOOKUP(Z5,Q26:Q94,R26:R94,,-1)))))))))))</f>
        <v>3.6999999999999998E-2</v>
      </c>
    </row>
    <row r="8" spans="1:35" x14ac:dyDescent="0.25">
      <c r="A8" s="1">
        <v>5</v>
      </c>
      <c r="C8" s="4"/>
      <c r="G8" s="3">
        <v>65</v>
      </c>
      <c r="H8" s="3">
        <v>195</v>
      </c>
      <c r="J8" s="2" t="e" cm="1">
        <f t="array" aca="1" ref="J8" ca="1">_xlfn.XLOOKUP(G8&amp;H8,_Kol1&amp;_Kol2,_Kol3,,,-1)</f>
        <v>#N/A</v>
      </c>
      <c r="K8" s="2" t="s">
        <v>19</v>
      </c>
      <c r="R8" s="2">
        <f>IF(B41=N5,_xlfn.XLOOKUP(R5,U26:U94,V26:V94,,-1,),IF(B42=N5,_xlfn.XLOOKUP(R5,U26:U94,V26:V94,,-1,),IF(B43=N5,_xlfn.XLOOKUP(R5,U26:U94,V26:V94,,-1,),IF(B44=N5,_xlfn.XLOOKUP(R5,U26:U94,V26:V94,,-1,),IF(B45=N5,_xlfn.XLOOKUP(R5,Q26:Q94,R26:R94,,-1,),IF(B46=N5,_xlfn.XLOOKUP(R5,Q26:Q94,R26:R94,,-1,),IF(B47=N5,_xlfn.XLOOKUP(R5,Q26:Q94,R26:R94,,-1,),IF(B48=N5,_xlfn.XLOOKUP(R5,Q26:Q94,R26:R94,,-1,),IF(B49=N5,_xlfn.XLOOKUP(R5,Q26:Q94,R26:R94,,-1,),IF(B50=N5,_xlfn.XLOOKUP(R5,Q26:Q94,R26:R94,,-1,)))))))))))</f>
        <v>0.30399999999999999</v>
      </c>
      <c r="T8" s="8">
        <f>C5*J5</f>
        <v>2.6039999999999996</v>
      </c>
      <c r="U8" s="2" t="s">
        <v>52</v>
      </c>
    </row>
    <row r="9" spans="1:35" x14ac:dyDescent="0.25">
      <c r="G9" s="4"/>
      <c r="H9" s="4"/>
    </row>
    <row r="10" spans="1:35" x14ac:dyDescent="0.25">
      <c r="A10" s="1">
        <v>6</v>
      </c>
      <c r="B10" s="57" t="s">
        <v>24</v>
      </c>
      <c r="C10" s="58"/>
      <c r="D10" s="58"/>
      <c r="E10" s="58"/>
      <c r="G10" s="59" t="s">
        <v>25</v>
      </c>
      <c r="H10" s="59"/>
      <c r="I10" s="59"/>
      <c r="J10" s="59"/>
      <c r="L10" s="47" t="s">
        <v>26</v>
      </c>
      <c r="M10" s="47"/>
      <c r="N10" s="47"/>
      <c r="O10" s="47"/>
      <c r="P10" s="66"/>
      <c r="Q10" s="46" t="s">
        <v>79</v>
      </c>
      <c r="R10" s="46"/>
      <c r="S10" s="46"/>
      <c r="T10" s="46"/>
      <c r="U10" s="46"/>
      <c r="V10" s="66"/>
      <c r="W10" s="2" t="s">
        <v>72</v>
      </c>
      <c r="AA10" s="66"/>
      <c r="AB10" s="66"/>
      <c r="AC10" s="66"/>
      <c r="AD10" s="66"/>
      <c r="AE10" s="66"/>
      <c r="AF10" s="66"/>
      <c r="AG10" s="66"/>
      <c r="AH10" s="66"/>
      <c r="AI10" s="66"/>
    </row>
    <row r="11" spans="1:35" x14ac:dyDescent="0.25">
      <c r="A11" s="1">
        <v>7</v>
      </c>
      <c r="B11" s="57" t="s">
        <v>10</v>
      </c>
      <c r="C11" s="58"/>
      <c r="D11" s="58"/>
      <c r="E11" s="58"/>
      <c r="G11" s="59" t="s">
        <v>13</v>
      </c>
      <c r="H11" s="59"/>
      <c r="I11" s="59"/>
      <c r="J11" s="59"/>
      <c r="L11" s="47" t="s">
        <v>15</v>
      </c>
      <c r="M11" s="47"/>
      <c r="N11" s="47"/>
      <c r="O11" s="47"/>
      <c r="P11" s="66"/>
      <c r="R11" s="34" t="s">
        <v>30</v>
      </c>
      <c r="S11" s="34" t="s">
        <v>31</v>
      </c>
      <c r="T11" s="34" t="s">
        <v>32</v>
      </c>
      <c r="U11" s="34" t="s">
        <v>33</v>
      </c>
      <c r="V11" s="66"/>
      <c r="W11" s="31">
        <f>(N6*(Y11*1000))/H8</f>
        <v>1.7083384615384614</v>
      </c>
      <c r="X11" s="2" t="s">
        <v>77</v>
      </c>
      <c r="Y11" s="3">
        <v>5.3730000000000002</v>
      </c>
      <c r="Z11" s="2" t="s">
        <v>8</v>
      </c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5" customHeight="1" x14ac:dyDescent="0.25">
      <c r="A12" s="1">
        <v>8</v>
      </c>
      <c r="B12" s="64" t="s">
        <v>11</v>
      </c>
      <c r="C12" s="65" t="s">
        <v>12</v>
      </c>
      <c r="D12" s="53" t="s">
        <v>14</v>
      </c>
      <c r="E12" s="53" t="s">
        <v>61</v>
      </c>
      <c r="G12" s="63" t="s">
        <v>11</v>
      </c>
      <c r="H12" s="63" t="s">
        <v>12</v>
      </c>
      <c r="I12" s="63" t="s">
        <v>14</v>
      </c>
      <c r="J12" s="54" t="s">
        <v>61</v>
      </c>
      <c r="L12" s="74" t="s">
        <v>11</v>
      </c>
      <c r="M12" s="74" t="s">
        <v>12</v>
      </c>
      <c r="N12" s="74" t="s">
        <v>14</v>
      </c>
      <c r="O12" s="74" t="s">
        <v>61</v>
      </c>
      <c r="P12" s="67"/>
      <c r="Q12" s="14" t="s">
        <v>65</v>
      </c>
      <c r="R12" s="14">
        <v>24.4</v>
      </c>
      <c r="S12" s="14">
        <v>19.600000000000001</v>
      </c>
      <c r="T12" s="14">
        <v>14.7</v>
      </c>
      <c r="U12" s="14">
        <v>11.4</v>
      </c>
      <c r="V12" s="67"/>
      <c r="W12" s="2">
        <f>IF(N5=B41,_xlfn.XLOOKUP(W5,U26:U94,V26:V94,,-1),IF(N5=B42,_xlfn.XLOOKUP(W5,U26:U94,V26:V94,,-1),IF(N5=B43,_xlfn.XLOOKUP(W5,U26:U94,V26:V94,,-1),IF(N5=B44,_xlfn.XLOOKUP(W5,U26:U94,V26:V94,,-1),IF(N5=B45,_xlfn.XLOOKUP(W5,Q26:Q94,R26:R94,,-1),IF(N5=B46,_xlfn.XLOOKUP(W5,Q26:Q94,R26:R94,,-1),IF(N5=B47,_xlfn.XLOOKUP(W5,Q26:Q94,R26:R94,,-1),IF(N5=B48,_xlfn.XLOOKUP(W5,Q26:Q94,R26:R94,,-1),IF(N5=B49,_xlfn.XLOOKUP(W5,Q26:Q94,R26:R94,,-1),IF(N5=B50,_xlfn.XLOOKUP(W5,Q26:Q94,R26:R94,,-1)))))))))))</f>
        <v>0.30399999999999999</v>
      </c>
      <c r="X12" s="36" t="str">
        <f>IF(W11&lt;=5.4,"OK","Mindre afstand")</f>
        <v>OK</v>
      </c>
      <c r="Y12" s="36"/>
      <c r="Z12" s="36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x14ac:dyDescent="0.25">
      <c r="A13" s="1">
        <v>9</v>
      </c>
      <c r="B13" s="57"/>
      <c r="C13" s="58"/>
      <c r="D13" s="50"/>
      <c r="E13" s="50"/>
      <c r="G13" s="59"/>
      <c r="H13" s="59"/>
      <c r="I13" s="59"/>
      <c r="J13" s="55"/>
      <c r="L13" s="47"/>
      <c r="M13" s="47"/>
      <c r="N13" s="74"/>
      <c r="O13" s="74"/>
      <c r="P13" s="68"/>
      <c r="Q13" s="14" t="s">
        <v>64</v>
      </c>
      <c r="R13" s="14">
        <v>16</v>
      </c>
      <c r="S13" s="14">
        <v>14</v>
      </c>
      <c r="T13" s="14">
        <v>12</v>
      </c>
      <c r="U13" s="14">
        <v>10.7</v>
      </c>
      <c r="V13" s="67"/>
      <c r="W13" s="32" t="s">
        <v>73</v>
      </c>
      <c r="AA13" s="67"/>
      <c r="AB13" s="68"/>
      <c r="AC13" s="68"/>
      <c r="AD13" s="67"/>
      <c r="AE13" s="67"/>
      <c r="AF13" s="68"/>
      <c r="AG13" s="68"/>
      <c r="AH13" s="67"/>
      <c r="AI13" s="67"/>
    </row>
    <row r="14" spans="1:35" x14ac:dyDescent="0.25">
      <c r="A14" s="1">
        <v>10</v>
      </c>
      <c r="B14" s="57"/>
      <c r="C14" s="58"/>
      <c r="D14" s="51"/>
      <c r="E14" s="51"/>
      <c r="G14" s="59"/>
      <c r="H14" s="59"/>
      <c r="I14" s="59"/>
      <c r="J14" s="56"/>
      <c r="L14" s="47"/>
      <c r="M14" s="47"/>
      <c r="N14" s="74"/>
      <c r="O14" s="74"/>
      <c r="P14" s="68"/>
      <c r="Q14" s="46" t="s">
        <v>80</v>
      </c>
      <c r="R14" s="46"/>
      <c r="S14" s="46"/>
      <c r="T14" s="46"/>
      <c r="V14" s="67"/>
      <c r="W14" s="30">
        <f>N6*(Y14*1000)/G8</f>
        <v>1.1446153846153848</v>
      </c>
      <c r="X14" s="2" t="s">
        <v>77</v>
      </c>
      <c r="Y14" s="3">
        <v>1.2</v>
      </c>
      <c r="Z14" s="2" t="s">
        <v>8</v>
      </c>
      <c r="AA14" s="67"/>
      <c r="AB14" s="68"/>
      <c r="AC14" s="68"/>
      <c r="AD14" s="67"/>
      <c r="AE14" s="67"/>
      <c r="AF14" s="68"/>
      <c r="AG14" s="68"/>
      <c r="AH14" s="67"/>
      <c r="AI14" s="67"/>
    </row>
    <row r="15" spans="1:35" x14ac:dyDescent="0.25">
      <c r="A15" s="1">
        <v>11</v>
      </c>
      <c r="B15" s="17">
        <v>45</v>
      </c>
      <c r="C15" s="16">
        <v>45</v>
      </c>
      <c r="D15" s="16">
        <v>2.0299999999999998</v>
      </c>
      <c r="E15" s="16">
        <v>15.2</v>
      </c>
      <c r="G15" s="19">
        <v>50</v>
      </c>
      <c r="H15" s="19">
        <v>50</v>
      </c>
      <c r="I15" s="19">
        <v>2.5</v>
      </c>
      <c r="J15" s="19">
        <v>20.8</v>
      </c>
      <c r="L15" s="16">
        <v>65</v>
      </c>
      <c r="M15" s="16">
        <v>100</v>
      </c>
      <c r="N15" s="16">
        <v>6.5</v>
      </c>
      <c r="O15" s="16">
        <v>108.5</v>
      </c>
      <c r="R15" s="27" t="s">
        <v>34</v>
      </c>
      <c r="S15" s="27" t="s">
        <v>37</v>
      </c>
      <c r="T15" s="27" t="s">
        <v>38</v>
      </c>
      <c r="W15" s="2">
        <f>IF(N5=B41,_xlfn.XLOOKUP(W14,U26:U94,V26:V94,,-1),IF(N5=B42,_xlfn.XLOOKUP(,U26:U94,V26:V94,,-1),IF(N5=B43,_xlfn.XLOOKUP(W14,U26:U94,V26:V94,,-1),IF(W14=B44,_xlfn.XLOOKUP(W14,U26:U94,V26:V94,,-1),IF(W14=B45,_xlfn.XLOOKUP(W14,Q26:Q94,R26:R94,,0),IF(N5=B46,_xlfn.XLOOKUP(W14,Q26:Q94,R26:R94,,0),IF(N5=B47,_xlfn.XLOOKUP(Z5,Q26:Q94,R26:R94,,0),IF(N5=B48,_xlfn.XLOOKUP(W14,Q26:Q94,R26:R94,,0),IF(N5=B49,_xlfn.XLOOKUP(W14,Q26:Q94,R26:R94,,0),IF(N5=B50,_xlfn.XLOOKUP(W14,Q26:Q94,R26:R94,,-1)))))))))))</f>
        <v>0.15</v>
      </c>
      <c r="X15" s="36" t="str">
        <f>IF(W14&lt;=5.4,"OK","Mindre afstand")</f>
        <v>OK</v>
      </c>
      <c r="Y15" s="36"/>
      <c r="Z15" s="36"/>
    </row>
    <row r="16" spans="1:35" x14ac:dyDescent="0.25">
      <c r="A16" s="1">
        <v>12</v>
      </c>
      <c r="B16" s="17">
        <v>45</v>
      </c>
      <c r="C16" s="16">
        <v>70</v>
      </c>
      <c r="D16" s="16">
        <v>3.15</v>
      </c>
      <c r="E16" s="16">
        <v>36.799999999999997</v>
      </c>
      <c r="G16" s="19">
        <v>38</v>
      </c>
      <c r="H16" s="19">
        <v>73</v>
      </c>
      <c r="I16" s="19">
        <v>2.77</v>
      </c>
      <c r="J16" s="19">
        <v>33.799999999999997</v>
      </c>
      <c r="L16" s="16">
        <v>65</v>
      </c>
      <c r="M16" s="16">
        <v>133</v>
      </c>
      <c r="N16" s="16">
        <v>8.66</v>
      </c>
      <c r="O16" s="16">
        <v>192.5</v>
      </c>
      <c r="Q16" s="25" t="s">
        <v>65</v>
      </c>
      <c r="R16" s="26">
        <v>25.4</v>
      </c>
      <c r="S16" s="26">
        <v>23.7</v>
      </c>
      <c r="T16" s="26">
        <v>20.3</v>
      </c>
    </row>
    <row r="17" spans="1:28" x14ac:dyDescent="0.25">
      <c r="A17" s="1">
        <v>13</v>
      </c>
      <c r="B17" s="17">
        <v>45</v>
      </c>
      <c r="C17" s="16">
        <v>95</v>
      </c>
      <c r="D17" s="16">
        <v>4.2699999999999996</v>
      </c>
      <c r="E17" s="16">
        <v>67.7</v>
      </c>
      <c r="G17" s="19">
        <v>50</v>
      </c>
      <c r="H17" s="19">
        <v>75</v>
      </c>
      <c r="I17" s="19">
        <v>3.75</v>
      </c>
      <c r="J17" s="19">
        <v>46.9</v>
      </c>
      <c r="L17" s="16">
        <v>65</v>
      </c>
      <c r="M17" s="16">
        <v>167</v>
      </c>
      <c r="N17" s="16">
        <v>10.85</v>
      </c>
      <c r="O17" s="16">
        <v>301</v>
      </c>
      <c r="Q17" s="25" t="s">
        <v>64</v>
      </c>
      <c r="R17" s="26">
        <v>20.8</v>
      </c>
      <c r="S17" s="26">
        <v>19.399999999999999</v>
      </c>
      <c r="T17" s="26">
        <v>16.600000000000001</v>
      </c>
    </row>
    <row r="18" spans="1:28" x14ac:dyDescent="0.25">
      <c r="A18" s="1">
        <v>14</v>
      </c>
      <c r="B18" s="17">
        <v>70</v>
      </c>
      <c r="C18" s="16">
        <v>70</v>
      </c>
      <c r="D18" s="16">
        <v>4.9000000000000004</v>
      </c>
      <c r="E18" s="16">
        <v>57.2</v>
      </c>
      <c r="G18" s="19">
        <v>50</v>
      </c>
      <c r="H18" s="19">
        <v>100</v>
      </c>
      <c r="I18" s="19">
        <v>5</v>
      </c>
      <c r="J18" s="19">
        <v>83.3</v>
      </c>
      <c r="L18" s="16">
        <v>65</v>
      </c>
      <c r="M18" s="16">
        <v>200</v>
      </c>
      <c r="N18" s="16">
        <v>13</v>
      </c>
      <c r="O18" s="16">
        <v>433</v>
      </c>
      <c r="Q18" s="46" t="s">
        <v>80</v>
      </c>
      <c r="R18" s="46"/>
      <c r="S18" s="46"/>
      <c r="T18" s="46"/>
    </row>
    <row r="19" spans="1:28" x14ac:dyDescent="0.25">
      <c r="A19" s="1">
        <v>15</v>
      </c>
      <c r="B19" s="17">
        <v>45</v>
      </c>
      <c r="C19" s="16">
        <v>120</v>
      </c>
      <c r="D19" s="16">
        <v>5.4</v>
      </c>
      <c r="E19" s="16">
        <v>108</v>
      </c>
      <c r="G19" s="19">
        <v>75</v>
      </c>
      <c r="H19" s="19">
        <v>75</v>
      </c>
      <c r="I19" s="19">
        <v>5.62</v>
      </c>
      <c r="J19" s="19">
        <v>70.3</v>
      </c>
      <c r="L19" s="16">
        <v>65</v>
      </c>
      <c r="M19" s="16">
        <v>233</v>
      </c>
      <c r="N19" s="16">
        <v>15.15</v>
      </c>
      <c r="O19" s="16">
        <v>590</v>
      </c>
      <c r="R19" s="18" t="s">
        <v>35</v>
      </c>
      <c r="S19" s="18" t="s">
        <v>36</v>
      </c>
      <c r="T19" s="18" t="s">
        <v>39</v>
      </c>
    </row>
    <row r="20" spans="1:28" x14ac:dyDescent="0.25">
      <c r="A20" s="1">
        <v>16</v>
      </c>
      <c r="B20" s="17">
        <v>45</v>
      </c>
      <c r="C20" s="16">
        <v>145</v>
      </c>
      <c r="D20" s="16">
        <v>6.52</v>
      </c>
      <c r="E20" s="16">
        <v>157.5</v>
      </c>
      <c r="G20" s="19">
        <v>50</v>
      </c>
      <c r="H20" s="19">
        <v>125</v>
      </c>
      <c r="I20" s="19">
        <v>6.25</v>
      </c>
      <c r="J20" s="19">
        <v>130</v>
      </c>
      <c r="L20" s="16">
        <v>65</v>
      </c>
      <c r="M20" s="16">
        <v>267</v>
      </c>
      <c r="N20" s="16">
        <v>17.350000000000001</v>
      </c>
      <c r="O20" s="16">
        <v>771</v>
      </c>
      <c r="Q20" s="28" t="s">
        <v>65</v>
      </c>
      <c r="R20" s="19">
        <v>25.4</v>
      </c>
      <c r="S20" s="19">
        <v>23.7</v>
      </c>
      <c r="T20" s="19">
        <v>20.3</v>
      </c>
    </row>
    <row r="21" spans="1:28" x14ac:dyDescent="0.25">
      <c r="A21" s="1">
        <v>17</v>
      </c>
      <c r="B21" s="17">
        <v>45</v>
      </c>
      <c r="C21" s="16">
        <v>170</v>
      </c>
      <c r="D21" s="16">
        <v>7.65</v>
      </c>
      <c r="E21" s="16">
        <v>217</v>
      </c>
      <c r="G21" s="19">
        <v>50</v>
      </c>
      <c r="H21" s="19">
        <v>150</v>
      </c>
      <c r="I21" s="19">
        <v>7.5</v>
      </c>
      <c r="J21" s="19">
        <v>187.5</v>
      </c>
      <c r="L21" s="16">
        <v>65</v>
      </c>
      <c r="M21" s="16">
        <v>300</v>
      </c>
      <c r="N21" s="16">
        <v>19.5</v>
      </c>
      <c r="O21" s="16">
        <v>975</v>
      </c>
      <c r="Q21" s="28" t="s">
        <v>64</v>
      </c>
      <c r="R21" s="19">
        <v>17</v>
      </c>
      <c r="S21" s="19">
        <v>16.600000000000001</v>
      </c>
      <c r="T21" s="19">
        <v>14.9</v>
      </c>
    </row>
    <row r="22" spans="1:28" x14ac:dyDescent="0.25">
      <c r="A22" s="1">
        <v>18</v>
      </c>
      <c r="B22" s="17">
        <v>45</v>
      </c>
      <c r="C22" s="16">
        <v>195</v>
      </c>
      <c r="D22" s="16">
        <v>8.77</v>
      </c>
      <c r="E22" s="16">
        <v>285</v>
      </c>
      <c r="G22" s="19">
        <v>63</v>
      </c>
      <c r="H22" s="19">
        <v>125</v>
      </c>
      <c r="I22" s="19">
        <v>7.87</v>
      </c>
      <c r="J22" s="19">
        <v>164</v>
      </c>
      <c r="L22" s="16">
        <v>65</v>
      </c>
      <c r="M22" s="16">
        <v>333</v>
      </c>
      <c r="N22" s="16">
        <v>21.7</v>
      </c>
      <c r="O22" s="16">
        <v>1205</v>
      </c>
    </row>
    <row r="23" spans="1:28" x14ac:dyDescent="0.25">
      <c r="A23" s="1">
        <v>19</v>
      </c>
      <c r="B23" s="17">
        <v>95</v>
      </c>
      <c r="C23" s="16">
        <v>95</v>
      </c>
      <c r="D23" s="16">
        <v>9.02</v>
      </c>
      <c r="E23" s="16">
        <v>143</v>
      </c>
      <c r="G23" s="19">
        <v>50</v>
      </c>
      <c r="H23" s="19">
        <v>175</v>
      </c>
      <c r="I23" s="19">
        <v>8.75</v>
      </c>
      <c r="J23" s="19">
        <v>255</v>
      </c>
      <c r="L23" s="16">
        <v>65</v>
      </c>
      <c r="M23" s="16">
        <v>367</v>
      </c>
      <c r="N23" s="16">
        <v>23.8</v>
      </c>
      <c r="O23" s="16">
        <v>1455</v>
      </c>
      <c r="Q23" s="38" t="s">
        <v>68</v>
      </c>
      <c r="R23" s="39"/>
      <c r="S23" s="40"/>
      <c r="U23" s="59" t="s">
        <v>43</v>
      </c>
      <c r="V23" s="59"/>
      <c r="W23" s="59"/>
      <c r="X23" s="69"/>
      <c r="Y23" s="2" cm="1">
        <f t="array" aca="1" ref="Y23:AB190" ca="1">OFFSET(B15:O183,0,_xlfn.SWITCH(G5,"Firhøvlet træ",0,"Savskåret træ",5,"Limtræ",10),168,4)</f>
        <v>65</v>
      </c>
      <c r="Z23">
        <f ca="1"/>
        <v>100</v>
      </c>
      <c r="AA23">
        <f ca="1"/>
        <v>6.5</v>
      </c>
      <c r="AB23">
        <f ca="1"/>
        <v>108.5</v>
      </c>
    </row>
    <row r="24" spans="1:28" x14ac:dyDescent="0.25">
      <c r="A24" s="1">
        <v>20</v>
      </c>
      <c r="B24" s="17">
        <v>45</v>
      </c>
      <c r="C24" s="16">
        <v>220</v>
      </c>
      <c r="D24" s="16">
        <v>9.9</v>
      </c>
      <c r="E24" s="16">
        <v>363</v>
      </c>
      <c r="G24" s="19">
        <v>50</v>
      </c>
      <c r="H24" s="19">
        <v>200</v>
      </c>
      <c r="I24" s="19">
        <v>10</v>
      </c>
      <c r="J24" s="19">
        <v>333</v>
      </c>
      <c r="L24" s="16">
        <v>65</v>
      </c>
      <c r="M24" s="16">
        <v>400</v>
      </c>
      <c r="N24" s="16">
        <v>26</v>
      </c>
      <c r="O24" s="16">
        <v>1735</v>
      </c>
      <c r="Q24" s="38" t="s">
        <v>50</v>
      </c>
      <c r="R24" s="39"/>
      <c r="S24" s="40"/>
      <c r="U24" s="70" t="s">
        <v>45</v>
      </c>
      <c r="V24" s="71"/>
      <c r="W24" s="72"/>
      <c r="Y24">
        <f ca="1"/>
        <v>65</v>
      </c>
      <c r="Z24">
        <f ca="1"/>
        <v>133</v>
      </c>
      <c r="AA24">
        <f ca="1"/>
        <v>8.66</v>
      </c>
      <c r="AB24">
        <f ca="1"/>
        <v>192.5</v>
      </c>
    </row>
    <row r="25" spans="1:28" x14ac:dyDescent="0.25">
      <c r="A25" s="1">
        <v>21</v>
      </c>
      <c r="B25" s="17">
        <v>70</v>
      </c>
      <c r="C25" s="16">
        <v>145</v>
      </c>
      <c r="D25" s="16">
        <v>10.15</v>
      </c>
      <c r="E25" s="16">
        <v>245</v>
      </c>
      <c r="G25" s="19">
        <v>100</v>
      </c>
      <c r="H25" s="19">
        <v>100</v>
      </c>
      <c r="I25" s="19">
        <v>10</v>
      </c>
      <c r="J25" s="19">
        <v>166.5</v>
      </c>
      <c r="L25" s="16">
        <v>65</v>
      </c>
      <c r="M25" s="16">
        <v>433</v>
      </c>
      <c r="N25" s="16">
        <v>28.2</v>
      </c>
      <c r="O25" s="16">
        <v>2030</v>
      </c>
      <c r="Q25" s="21" t="s">
        <v>46</v>
      </c>
      <c r="R25" s="22" t="s">
        <v>44</v>
      </c>
      <c r="U25" s="20" t="s">
        <v>46</v>
      </c>
      <c r="V25" s="18" t="s">
        <v>44</v>
      </c>
      <c r="Y25">
        <f ca="1"/>
        <v>65</v>
      </c>
      <c r="Z25">
        <f ca="1"/>
        <v>167</v>
      </c>
      <c r="AA25">
        <f ca="1"/>
        <v>10.85</v>
      </c>
      <c r="AB25">
        <f ca="1"/>
        <v>301</v>
      </c>
    </row>
    <row r="26" spans="1:28" x14ac:dyDescent="0.25">
      <c r="A26" s="1">
        <v>22</v>
      </c>
      <c r="B26" s="17">
        <v>70</v>
      </c>
      <c r="C26" s="16">
        <v>170</v>
      </c>
      <c r="D26" s="16">
        <v>11.9</v>
      </c>
      <c r="E26" s="16">
        <v>337</v>
      </c>
      <c r="G26" s="19">
        <v>50</v>
      </c>
      <c r="H26" s="19">
        <v>225</v>
      </c>
      <c r="I26" s="19">
        <v>11.25</v>
      </c>
      <c r="J26" s="19">
        <v>422</v>
      </c>
      <c r="L26" s="16">
        <v>65</v>
      </c>
      <c r="M26" s="16">
        <v>467</v>
      </c>
      <c r="N26" s="16">
        <v>30.3</v>
      </c>
      <c r="O26" s="16">
        <v>2360</v>
      </c>
      <c r="Q26" s="23">
        <v>0.3</v>
      </c>
      <c r="R26" s="23">
        <v>1</v>
      </c>
      <c r="U26" s="19">
        <v>0.3</v>
      </c>
      <c r="V26" s="19">
        <v>1</v>
      </c>
      <c r="Y26">
        <f ca="1"/>
        <v>65</v>
      </c>
      <c r="Z26">
        <f ca="1"/>
        <v>200</v>
      </c>
      <c r="AA26">
        <f ca="1"/>
        <v>13</v>
      </c>
      <c r="AB26">
        <f ca="1"/>
        <v>433</v>
      </c>
    </row>
    <row r="27" spans="1:28" x14ac:dyDescent="0.25">
      <c r="A27" s="1">
        <v>23</v>
      </c>
      <c r="B27" s="17">
        <v>70</v>
      </c>
      <c r="C27" s="16">
        <v>195</v>
      </c>
      <c r="D27" s="16">
        <v>13.65</v>
      </c>
      <c r="E27" s="16">
        <v>444</v>
      </c>
      <c r="G27" s="19">
        <v>75</v>
      </c>
      <c r="H27" s="19">
        <v>150</v>
      </c>
      <c r="I27" s="19">
        <v>11.25</v>
      </c>
      <c r="J27" s="19">
        <v>281</v>
      </c>
      <c r="L27" s="16">
        <v>65</v>
      </c>
      <c r="M27" s="16">
        <v>500</v>
      </c>
      <c r="N27" s="16">
        <v>32.5</v>
      </c>
      <c r="O27" s="16">
        <v>2710</v>
      </c>
      <c r="Q27" s="23">
        <v>0.35</v>
      </c>
      <c r="R27" s="23">
        <v>0.99399999999999999</v>
      </c>
      <c r="U27" s="19">
        <v>0.35</v>
      </c>
      <c r="V27" s="19">
        <v>0.98899999999999999</v>
      </c>
      <c r="Y27">
        <f ca="1"/>
        <v>65</v>
      </c>
      <c r="Z27">
        <f ca="1"/>
        <v>233</v>
      </c>
      <c r="AA27">
        <f ca="1"/>
        <v>15.15</v>
      </c>
      <c r="AB27">
        <f ca="1"/>
        <v>590</v>
      </c>
    </row>
    <row r="28" spans="1:28" x14ac:dyDescent="0.25">
      <c r="A28" s="1">
        <v>24</v>
      </c>
      <c r="B28" s="17">
        <v>120</v>
      </c>
      <c r="C28" s="16">
        <v>120</v>
      </c>
      <c r="D28" s="16">
        <v>14.4</v>
      </c>
      <c r="E28" s="16">
        <v>288</v>
      </c>
      <c r="G28" s="19">
        <v>75</v>
      </c>
      <c r="H28" s="19">
        <v>175</v>
      </c>
      <c r="I28" s="19">
        <v>13.5</v>
      </c>
      <c r="J28" s="19">
        <v>383</v>
      </c>
      <c r="L28" s="12">
        <v>90</v>
      </c>
      <c r="M28" s="12">
        <v>100</v>
      </c>
      <c r="N28" s="12">
        <v>9</v>
      </c>
      <c r="O28" s="12">
        <v>150</v>
      </c>
      <c r="Q28" s="23">
        <v>0.4</v>
      </c>
      <c r="R28" s="23">
        <v>0.98799999999999999</v>
      </c>
      <c r="U28" s="19">
        <v>0.4</v>
      </c>
      <c r="V28" s="19">
        <v>0.97699999999999998</v>
      </c>
      <c r="Y28">
        <f ca="1"/>
        <v>65</v>
      </c>
      <c r="Z28">
        <f ca="1"/>
        <v>267</v>
      </c>
      <c r="AA28">
        <f ca="1"/>
        <v>17.350000000000001</v>
      </c>
      <c r="AB28">
        <f ca="1"/>
        <v>771</v>
      </c>
    </row>
    <row r="29" spans="1:28" x14ac:dyDescent="0.25">
      <c r="A29" s="1">
        <v>25</v>
      </c>
      <c r="B29" s="17">
        <v>70</v>
      </c>
      <c r="C29" s="16">
        <v>220</v>
      </c>
      <c r="D29" s="16">
        <v>15.4</v>
      </c>
      <c r="E29" s="16">
        <v>565</v>
      </c>
      <c r="G29" s="19">
        <v>75</v>
      </c>
      <c r="H29" s="19">
        <v>200</v>
      </c>
      <c r="I29" s="19">
        <v>15</v>
      </c>
      <c r="J29" s="19">
        <v>500</v>
      </c>
      <c r="L29" s="12">
        <v>90</v>
      </c>
      <c r="M29" s="12">
        <v>133</v>
      </c>
      <c r="N29" s="12">
        <v>12</v>
      </c>
      <c r="O29" s="12">
        <v>267</v>
      </c>
      <c r="Q29" s="23">
        <v>0.45</v>
      </c>
      <c r="R29" s="23">
        <v>0.98199999999999998</v>
      </c>
      <c r="U29" s="19">
        <v>0.45</v>
      </c>
      <c r="V29" s="19">
        <v>0.96460000000000001</v>
      </c>
      <c r="Y29">
        <f ca="1"/>
        <v>65</v>
      </c>
      <c r="Z29">
        <f ca="1"/>
        <v>300</v>
      </c>
      <c r="AA29">
        <f ca="1"/>
        <v>19.5</v>
      </c>
      <c r="AB29">
        <f ca="1"/>
        <v>975</v>
      </c>
    </row>
    <row r="30" spans="1:28" x14ac:dyDescent="0.25">
      <c r="A30" s="1">
        <v>26</v>
      </c>
      <c r="B30" s="17">
        <v>95</v>
      </c>
      <c r="C30" s="16">
        <v>195</v>
      </c>
      <c r="D30" s="16">
        <v>18.55</v>
      </c>
      <c r="E30" s="16">
        <v>602</v>
      </c>
      <c r="G30" s="19">
        <v>125</v>
      </c>
      <c r="H30" s="19">
        <v>125</v>
      </c>
      <c r="I30" s="19">
        <v>15.65</v>
      </c>
      <c r="J30" s="19">
        <v>326</v>
      </c>
      <c r="L30" s="12">
        <v>90</v>
      </c>
      <c r="M30" s="12">
        <v>167</v>
      </c>
      <c r="N30" s="12">
        <v>15</v>
      </c>
      <c r="O30" s="12">
        <v>417</v>
      </c>
      <c r="Q30" s="23">
        <v>0.5</v>
      </c>
      <c r="R30" s="23">
        <v>0.97399999999999998</v>
      </c>
      <c r="U30" s="19">
        <v>0.5</v>
      </c>
      <c r="V30" s="19">
        <v>0.95</v>
      </c>
      <c r="Y30">
        <f ca="1"/>
        <v>65</v>
      </c>
      <c r="Z30">
        <f ca="1"/>
        <v>333</v>
      </c>
      <c r="AA30">
        <f ca="1"/>
        <v>21.7</v>
      </c>
      <c r="AB30">
        <f ca="1"/>
        <v>1205</v>
      </c>
    </row>
    <row r="31" spans="1:28" x14ac:dyDescent="0.25">
      <c r="A31" s="1">
        <v>27</v>
      </c>
      <c r="B31" s="17">
        <v>145</v>
      </c>
      <c r="C31" s="16">
        <v>145</v>
      </c>
      <c r="D31" s="16">
        <v>21</v>
      </c>
      <c r="E31" s="16">
        <v>508</v>
      </c>
      <c r="G31" s="19">
        <v>75</v>
      </c>
      <c r="H31" s="19">
        <v>225</v>
      </c>
      <c r="I31" s="19">
        <v>16.899999999999999</v>
      </c>
      <c r="J31" s="19">
        <v>633</v>
      </c>
      <c r="L31" s="12">
        <v>90</v>
      </c>
      <c r="M31" s="12">
        <v>200</v>
      </c>
      <c r="N31" s="12">
        <v>18</v>
      </c>
      <c r="O31" s="12">
        <v>600</v>
      </c>
      <c r="Q31" s="23">
        <v>0.55000000000000004</v>
      </c>
      <c r="R31" s="23">
        <v>0.96599999999999997</v>
      </c>
      <c r="U31" s="19">
        <v>0.55000000000000004</v>
      </c>
      <c r="V31" s="19">
        <v>0.93500000000000005</v>
      </c>
      <c r="Y31">
        <f ca="1"/>
        <v>65</v>
      </c>
      <c r="Z31">
        <f ca="1"/>
        <v>367</v>
      </c>
      <c r="AA31">
        <f ca="1"/>
        <v>23.8</v>
      </c>
      <c r="AB31">
        <f ca="1"/>
        <v>1455</v>
      </c>
    </row>
    <row r="32" spans="1:28" x14ac:dyDescent="0.25">
      <c r="A32" s="1">
        <v>28</v>
      </c>
      <c r="B32" s="17">
        <v>95</v>
      </c>
      <c r="C32" s="16">
        <v>220</v>
      </c>
      <c r="D32" s="16">
        <v>20.9</v>
      </c>
      <c r="E32" s="16">
        <v>766</v>
      </c>
      <c r="G32" s="19">
        <v>100</v>
      </c>
      <c r="H32" s="19">
        <v>200</v>
      </c>
      <c r="I32" s="19">
        <v>20</v>
      </c>
      <c r="J32" s="19">
        <v>667</v>
      </c>
      <c r="L32" s="12">
        <v>90</v>
      </c>
      <c r="M32" s="12">
        <v>233</v>
      </c>
      <c r="N32" s="12">
        <v>21</v>
      </c>
      <c r="O32" s="12">
        <v>816</v>
      </c>
      <c r="Q32" s="23">
        <v>0.6</v>
      </c>
      <c r="R32" s="23">
        <v>0.95599999999999996</v>
      </c>
      <c r="U32" s="19">
        <v>0.6</v>
      </c>
      <c r="V32" s="19">
        <v>0.91800000000000004</v>
      </c>
      <c r="Y32">
        <f ca="1"/>
        <v>65</v>
      </c>
      <c r="Z32">
        <f ca="1"/>
        <v>400</v>
      </c>
      <c r="AA32">
        <f ca="1"/>
        <v>26</v>
      </c>
      <c r="AB32">
        <f ca="1"/>
        <v>1735</v>
      </c>
    </row>
    <row r="33" spans="1:28" x14ac:dyDescent="0.25">
      <c r="A33" s="1">
        <v>29</v>
      </c>
      <c r="B33" s="17">
        <v>170</v>
      </c>
      <c r="C33" s="16">
        <v>170</v>
      </c>
      <c r="D33" s="16">
        <v>28.9</v>
      </c>
      <c r="E33" s="16">
        <v>819</v>
      </c>
      <c r="G33" s="19">
        <v>150</v>
      </c>
      <c r="H33" s="19">
        <v>150</v>
      </c>
      <c r="I33" s="19">
        <v>22.5</v>
      </c>
      <c r="J33" s="19">
        <v>563</v>
      </c>
      <c r="L33" s="12">
        <v>90</v>
      </c>
      <c r="M33" s="12">
        <v>267</v>
      </c>
      <c r="N33" s="12">
        <v>24</v>
      </c>
      <c r="O33" s="12">
        <v>1065</v>
      </c>
      <c r="Q33" s="23">
        <v>0.65</v>
      </c>
      <c r="R33" s="23">
        <v>0.94499999999999995</v>
      </c>
      <c r="U33" s="19">
        <v>0.65</v>
      </c>
      <c r="V33" s="19">
        <v>0.89900000000000002</v>
      </c>
      <c r="Y33">
        <f ca="1"/>
        <v>65</v>
      </c>
      <c r="Z33">
        <f ca="1"/>
        <v>433</v>
      </c>
      <c r="AA33">
        <f ca="1"/>
        <v>28.2</v>
      </c>
      <c r="AB33">
        <f ca="1"/>
        <v>2030</v>
      </c>
    </row>
    <row r="34" spans="1:28" x14ac:dyDescent="0.25">
      <c r="A34" s="1">
        <v>30</v>
      </c>
      <c r="B34" s="17">
        <v>195</v>
      </c>
      <c r="C34" s="16">
        <v>195</v>
      </c>
      <c r="D34" s="16">
        <v>38</v>
      </c>
      <c r="E34" s="16">
        <v>1235</v>
      </c>
      <c r="G34" s="19">
        <v>100</v>
      </c>
      <c r="H34" s="19">
        <v>225</v>
      </c>
      <c r="I34" s="19">
        <v>22.5</v>
      </c>
      <c r="J34" s="19">
        <v>8444</v>
      </c>
      <c r="L34" s="12">
        <v>90</v>
      </c>
      <c r="M34" s="12">
        <v>300</v>
      </c>
      <c r="N34" s="12">
        <v>27</v>
      </c>
      <c r="O34" s="12">
        <v>1350</v>
      </c>
      <c r="Q34" s="23">
        <v>0.7</v>
      </c>
      <c r="R34" s="23">
        <v>0.93100000000000005</v>
      </c>
      <c r="U34" s="19">
        <v>0.7</v>
      </c>
      <c r="V34" s="19">
        <v>0.877</v>
      </c>
      <c r="Y34">
        <f ca="1"/>
        <v>65</v>
      </c>
      <c r="Z34">
        <f ca="1"/>
        <v>467</v>
      </c>
      <c r="AA34">
        <f ca="1"/>
        <v>30.3</v>
      </c>
      <c r="AB34">
        <f ca="1"/>
        <v>2360</v>
      </c>
    </row>
    <row r="35" spans="1:28" x14ac:dyDescent="0.25">
      <c r="A35" s="1">
        <v>31</v>
      </c>
      <c r="G35" s="19">
        <v>175</v>
      </c>
      <c r="H35" s="19">
        <v>175</v>
      </c>
      <c r="I35" s="19">
        <v>30.6</v>
      </c>
      <c r="J35" s="19">
        <v>893</v>
      </c>
      <c r="L35" s="12">
        <v>90</v>
      </c>
      <c r="M35" s="12">
        <v>333</v>
      </c>
      <c r="N35" s="12">
        <v>30</v>
      </c>
      <c r="O35" s="12">
        <v>1665</v>
      </c>
      <c r="Q35" s="23">
        <v>0.75</v>
      </c>
      <c r="R35" s="23">
        <v>0.91500000000000004</v>
      </c>
      <c r="U35" s="19">
        <v>0.75</v>
      </c>
      <c r="V35" s="19">
        <v>0.85299999999999998</v>
      </c>
      <c r="Y35">
        <f ca="1"/>
        <v>65</v>
      </c>
      <c r="Z35">
        <f ca="1"/>
        <v>500</v>
      </c>
      <c r="AA35">
        <f ca="1"/>
        <v>32.5</v>
      </c>
      <c r="AB35">
        <f ca="1"/>
        <v>2710</v>
      </c>
    </row>
    <row r="36" spans="1:28" x14ac:dyDescent="0.25">
      <c r="A36" s="1">
        <v>32</v>
      </c>
      <c r="G36" s="19">
        <v>200</v>
      </c>
      <c r="H36" s="19">
        <v>200</v>
      </c>
      <c r="I36" s="19">
        <v>40</v>
      </c>
      <c r="J36" s="19">
        <v>1335</v>
      </c>
      <c r="L36" s="12">
        <v>90</v>
      </c>
      <c r="M36" s="12">
        <v>367</v>
      </c>
      <c r="N36" s="12">
        <v>33</v>
      </c>
      <c r="O36" s="12">
        <v>2020</v>
      </c>
      <c r="Q36" s="23">
        <v>0.8</v>
      </c>
      <c r="R36" s="23">
        <v>0.89500000000000002</v>
      </c>
      <c r="U36" s="19">
        <v>0.8</v>
      </c>
      <c r="V36" s="19">
        <v>0.82499999999999996</v>
      </c>
      <c r="Y36">
        <f ca="1"/>
        <v>90</v>
      </c>
      <c r="Z36">
        <f ca="1"/>
        <v>100</v>
      </c>
      <c r="AA36">
        <f ca="1"/>
        <v>9</v>
      </c>
      <c r="AB36">
        <f ca="1"/>
        <v>150</v>
      </c>
    </row>
    <row r="37" spans="1:28" x14ac:dyDescent="0.25">
      <c r="A37" s="1">
        <v>33</v>
      </c>
      <c r="L37" s="12">
        <v>90</v>
      </c>
      <c r="M37" s="12">
        <v>400</v>
      </c>
      <c r="N37" s="12">
        <v>36</v>
      </c>
      <c r="O37" s="12">
        <v>2400</v>
      </c>
      <c r="Q37" s="23">
        <v>0.85</v>
      </c>
      <c r="R37" s="23">
        <v>0.871</v>
      </c>
      <c r="U37" s="19">
        <v>0.85</v>
      </c>
      <c r="V37" s="19">
        <v>0.79500000000000004</v>
      </c>
      <c r="Y37">
        <f ca="1"/>
        <v>90</v>
      </c>
      <c r="Z37">
        <f ca="1"/>
        <v>133</v>
      </c>
      <c r="AA37">
        <f ca="1"/>
        <v>12</v>
      </c>
      <c r="AB37">
        <f ca="1"/>
        <v>267</v>
      </c>
    </row>
    <row r="38" spans="1:28" x14ac:dyDescent="0.25">
      <c r="A38" s="1">
        <v>34</v>
      </c>
      <c r="B38" s="48" t="s">
        <v>27</v>
      </c>
      <c r="C38" s="48"/>
      <c r="E38" s="2" t="s">
        <v>59</v>
      </c>
      <c r="F38" s="49" t="s">
        <v>60</v>
      </c>
      <c r="H38" s="2" t="s">
        <v>57</v>
      </c>
      <c r="L38" s="12">
        <v>90</v>
      </c>
      <c r="M38" s="12">
        <v>433</v>
      </c>
      <c r="N38" s="12">
        <v>39</v>
      </c>
      <c r="O38" s="12">
        <v>2820</v>
      </c>
      <c r="Q38" s="23">
        <v>0.9</v>
      </c>
      <c r="R38" s="23">
        <v>0.84099999999999997</v>
      </c>
      <c r="U38" s="19">
        <v>0.9</v>
      </c>
      <c r="V38" s="19">
        <v>0.76200000000000001</v>
      </c>
      <c r="Y38">
        <f ca="1"/>
        <v>90</v>
      </c>
      <c r="Z38">
        <f ca="1"/>
        <v>167</v>
      </c>
      <c r="AA38">
        <f ca="1"/>
        <v>15</v>
      </c>
      <c r="AB38">
        <f ca="1"/>
        <v>417</v>
      </c>
    </row>
    <row r="39" spans="1:28" x14ac:dyDescent="0.25">
      <c r="A39" s="1">
        <v>35</v>
      </c>
      <c r="B39" s="48" t="s">
        <v>28</v>
      </c>
      <c r="C39" s="48"/>
      <c r="E39" s="2" t="e" cm="1">
        <f t="array" aca="1" ref="E39" ca="1">_xlfn.XLOOKUP($G$8&amp;$H$8,_Kol1&amp;_Kol2,_Kol4,,,-1)</f>
        <v>#N/A</v>
      </c>
      <c r="F39" s="46"/>
      <c r="H39" s="8">
        <f>(1/8)*E45*(C7^2)</f>
        <v>1.818755127</v>
      </c>
      <c r="I39" s="2" t="s">
        <v>6</v>
      </c>
      <c r="L39" s="12">
        <v>90</v>
      </c>
      <c r="M39" s="12">
        <v>467</v>
      </c>
      <c r="N39" s="12">
        <v>42</v>
      </c>
      <c r="O39" s="12">
        <v>3270</v>
      </c>
      <c r="Q39" s="23">
        <v>0.95</v>
      </c>
      <c r="R39" s="23">
        <v>0.80700000000000005</v>
      </c>
      <c r="U39" s="19">
        <v>0.95</v>
      </c>
      <c r="V39" s="19">
        <v>0.72599999999999998</v>
      </c>
      <c r="Y39">
        <f ca="1"/>
        <v>90</v>
      </c>
      <c r="Z39">
        <f ca="1"/>
        <v>200</v>
      </c>
      <c r="AA39">
        <f ca="1"/>
        <v>18</v>
      </c>
      <c r="AB39">
        <f ca="1"/>
        <v>600</v>
      </c>
    </row>
    <row r="40" spans="1:28" x14ac:dyDescent="0.25">
      <c r="A40" s="1">
        <v>36</v>
      </c>
      <c r="B40" s="14" t="s">
        <v>23</v>
      </c>
      <c r="C40" s="14" t="s">
        <v>29</v>
      </c>
      <c r="L40" s="12">
        <v>90</v>
      </c>
      <c r="M40" s="12">
        <v>500</v>
      </c>
      <c r="N40" s="12">
        <v>45</v>
      </c>
      <c r="O40" s="12">
        <v>3750</v>
      </c>
      <c r="Q40" s="23">
        <v>1</v>
      </c>
      <c r="R40" s="23">
        <v>0.76800000000000002</v>
      </c>
      <c r="U40" s="19">
        <v>1</v>
      </c>
      <c r="V40" s="19">
        <v>0.68899999999999995</v>
      </c>
      <c r="Y40">
        <f ca="1"/>
        <v>90</v>
      </c>
      <c r="Z40">
        <f ca="1"/>
        <v>233</v>
      </c>
      <c r="AA40">
        <f ca="1"/>
        <v>21</v>
      </c>
      <c r="AB40">
        <f ca="1"/>
        <v>816</v>
      </c>
    </row>
    <row r="41" spans="1:28" x14ac:dyDescent="0.25">
      <c r="A41" s="1">
        <v>37</v>
      </c>
      <c r="B41" s="14" t="s">
        <v>30</v>
      </c>
      <c r="C41" s="14">
        <v>6.9000000000000006E-2</v>
      </c>
      <c r="E41" s="7" t="s">
        <v>53</v>
      </c>
      <c r="H41" s="7" t="s">
        <v>62</v>
      </c>
      <c r="L41" s="12">
        <v>90</v>
      </c>
      <c r="M41" s="12">
        <v>533</v>
      </c>
      <c r="N41" s="12">
        <v>48</v>
      </c>
      <c r="O41" s="12">
        <v>4270</v>
      </c>
      <c r="Q41" s="23">
        <v>1.05</v>
      </c>
      <c r="R41" s="23">
        <v>0.72599999999999998</v>
      </c>
      <c r="U41" s="19">
        <v>1.05</v>
      </c>
      <c r="V41" s="19">
        <v>0.65200000000000002</v>
      </c>
      <c r="Y41">
        <f ca="1"/>
        <v>90</v>
      </c>
      <c r="Z41">
        <f ca="1"/>
        <v>267</v>
      </c>
      <c r="AA41">
        <f ca="1"/>
        <v>24</v>
      </c>
      <c r="AB41">
        <f ca="1"/>
        <v>1065</v>
      </c>
    </row>
    <row r="42" spans="1:28" x14ac:dyDescent="0.25">
      <c r="A42" s="1">
        <v>38</v>
      </c>
      <c r="B42" s="14" t="s">
        <v>31</v>
      </c>
      <c r="C42" s="14">
        <v>6.4000000000000001E-2</v>
      </c>
      <c r="E42" s="8" t="e">
        <f ca="1">T8/J8</f>
        <v>#N/A</v>
      </c>
      <c r="F42" s="2" t="s">
        <v>54</v>
      </c>
      <c r="H42" s="8" t="e">
        <f ca="1">(H39*10^6)/(E39*10^3)</f>
        <v>#N/A</v>
      </c>
      <c r="I42" s="2" t="s">
        <v>54</v>
      </c>
      <c r="L42" s="12">
        <v>90</v>
      </c>
      <c r="M42" s="12">
        <v>567</v>
      </c>
      <c r="N42" s="12">
        <v>51</v>
      </c>
      <c r="O42" s="12">
        <v>4820</v>
      </c>
      <c r="Q42" s="23">
        <v>1.1000000000000001</v>
      </c>
      <c r="R42" s="23">
        <v>0.68400000000000005</v>
      </c>
      <c r="U42" s="19">
        <v>1.1000000000000001</v>
      </c>
      <c r="V42" s="19">
        <v>0.15</v>
      </c>
      <c r="Y42">
        <f ca="1"/>
        <v>90</v>
      </c>
      <c r="Z42">
        <f ca="1"/>
        <v>300</v>
      </c>
      <c r="AA42">
        <f ca="1"/>
        <v>27</v>
      </c>
      <c r="AB42">
        <f ca="1"/>
        <v>1350</v>
      </c>
    </row>
    <row r="43" spans="1:28" x14ac:dyDescent="0.25">
      <c r="A43" s="1">
        <v>39</v>
      </c>
      <c r="B43" s="14" t="s">
        <v>32</v>
      </c>
      <c r="C43" s="14">
        <v>6.2E-2</v>
      </c>
      <c r="L43" s="12">
        <v>90</v>
      </c>
      <c r="M43" s="12">
        <v>600</v>
      </c>
      <c r="N43" s="12">
        <v>54</v>
      </c>
      <c r="O43" s="12">
        <v>5400</v>
      </c>
      <c r="Q43" s="23">
        <v>1.1499999999999999</v>
      </c>
      <c r="R43" s="23">
        <v>0.64100000000000001</v>
      </c>
      <c r="U43" s="19">
        <v>1.1499999999999999</v>
      </c>
      <c r="V43" s="19">
        <v>0.57899999999999996</v>
      </c>
      <c r="Y43">
        <f ca="1"/>
        <v>90</v>
      </c>
      <c r="Z43">
        <f ca="1"/>
        <v>333</v>
      </c>
      <c r="AA43">
        <f ca="1"/>
        <v>30</v>
      </c>
      <c r="AB43">
        <f ca="1"/>
        <v>1665</v>
      </c>
    </row>
    <row r="44" spans="1:28" x14ac:dyDescent="0.25">
      <c r="A44" s="1">
        <v>40</v>
      </c>
      <c r="B44" s="14" t="s">
        <v>33</v>
      </c>
      <c r="C44" s="14">
        <v>6.0999999999999999E-2</v>
      </c>
      <c r="E44" s="6" t="s">
        <v>55</v>
      </c>
      <c r="H44" s="7" t="s">
        <v>62</v>
      </c>
      <c r="L44" s="12">
        <v>90</v>
      </c>
      <c r="M44" s="12">
        <v>633</v>
      </c>
      <c r="N44" s="12">
        <v>57</v>
      </c>
      <c r="O44" s="12">
        <v>6020</v>
      </c>
      <c r="Q44" s="23">
        <v>1.2</v>
      </c>
      <c r="R44" s="23">
        <v>0.6</v>
      </c>
      <c r="U44" s="19">
        <v>1.2</v>
      </c>
      <c r="V44" s="19">
        <v>0.54500000000000004</v>
      </c>
      <c r="Y44">
        <f ca="1"/>
        <v>90</v>
      </c>
      <c r="Z44">
        <f ca="1"/>
        <v>367</v>
      </c>
      <c r="AA44">
        <f ca="1"/>
        <v>33</v>
      </c>
      <c r="AB44">
        <f ca="1"/>
        <v>2020</v>
      </c>
    </row>
    <row r="45" spans="1:28" x14ac:dyDescent="0.25">
      <c r="A45" s="1">
        <v>41</v>
      </c>
      <c r="B45" s="14" t="s">
        <v>34</v>
      </c>
      <c r="C45" s="14">
        <v>6.2E-2</v>
      </c>
      <c r="E45" s="9">
        <f>C6*J5</f>
        <v>0.504</v>
      </c>
      <c r="F45" s="2" t="s">
        <v>56</v>
      </c>
      <c r="H45" s="2">
        <v>0</v>
      </c>
      <c r="L45" s="12">
        <v>90</v>
      </c>
      <c r="M45" s="12">
        <v>667</v>
      </c>
      <c r="N45" s="12">
        <v>60</v>
      </c>
      <c r="O45" s="12">
        <v>6670</v>
      </c>
      <c r="Q45" s="23">
        <v>1.25</v>
      </c>
      <c r="R45" s="23">
        <v>0.56200000000000006</v>
      </c>
      <c r="U45" s="19">
        <v>1.25</v>
      </c>
      <c r="V45" s="19">
        <v>0.51200000000000001</v>
      </c>
      <c r="Y45">
        <f ca="1"/>
        <v>90</v>
      </c>
      <c r="Z45">
        <f ca="1"/>
        <v>400</v>
      </c>
      <c r="AA45">
        <f ca="1"/>
        <v>36</v>
      </c>
      <c r="AB45">
        <f ca="1"/>
        <v>2400</v>
      </c>
    </row>
    <row r="46" spans="1:28" x14ac:dyDescent="0.25">
      <c r="A46" s="1">
        <v>42</v>
      </c>
      <c r="B46" s="14" t="s">
        <v>35</v>
      </c>
      <c r="C46" s="14">
        <v>6.3E-2</v>
      </c>
      <c r="L46" s="12">
        <v>90</v>
      </c>
      <c r="M46" s="12">
        <v>700</v>
      </c>
      <c r="N46" s="12">
        <v>63</v>
      </c>
      <c r="O46" s="12">
        <v>7350</v>
      </c>
      <c r="Q46" s="23">
        <v>1.3</v>
      </c>
      <c r="R46" s="23">
        <v>0.52600000000000002</v>
      </c>
      <c r="U46" s="19">
        <v>1.3</v>
      </c>
      <c r="V46" s="19">
        <v>0.48199999999999998</v>
      </c>
      <c r="Y46">
        <f ca="1"/>
        <v>90</v>
      </c>
      <c r="Z46">
        <f ca="1"/>
        <v>433</v>
      </c>
      <c r="AA46">
        <f ca="1"/>
        <v>39</v>
      </c>
      <c r="AB46">
        <f ca="1"/>
        <v>2820</v>
      </c>
    </row>
    <row r="47" spans="1:28" x14ac:dyDescent="0.25">
      <c r="A47" s="1">
        <v>43</v>
      </c>
      <c r="B47" s="14" t="s">
        <v>37</v>
      </c>
      <c r="C47" s="14">
        <v>6.0999999999999999E-2</v>
      </c>
      <c r="E47" s="29" t="s">
        <v>66</v>
      </c>
      <c r="F47" s="2">
        <f>IF(N5=R11,_xlfn.XLOOKUP(R13,R13:U13,R13:U13,,0),IF(N5=S11,_xlfn.XLOOKUP(S13,R13:U13,R13:U13,,0),IF(N5=T11,_xlfn.XLOOKUP(T13,R13:U13,R13:U13,,0),IF(N5=U11,_xlfn.XLOOKUP(U13,R13:U13,R13:U13,,0),IF(N5=R15,_xlfn.XLOOKUP(R17,R17:T17,R17:T17,,0),IF(N5=S15,_xlfn.XLOOKUP(S17,R17:T17,R17:T17,,0),IF(N5=T15,_xlfn.XLOOKUP(T17,R17:T17,R17:T17,,0),IF(N5=R19,_xlfn.XLOOKUP(R21,R21:T21,R21:T21,,0),IF(N5=S19,_xlfn.XLOOKUP(S21,R21:T21,R21:T21,,0),IF(N5=T19,_xlfn.XLOOKUP(T21,R21:T21,R21:T21,,0)))))))))))</f>
        <v>12</v>
      </c>
      <c r="H47" s="2" t="s">
        <v>63</v>
      </c>
      <c r="L47" s="15">
        <v>115</v>
      </c>
      <c r="M47" s="15">
        <v>100</v>
      </c>
      <c r="N47" s="15">
        <v>11.5</v>
      </c>
      <c r="O47" s="15">
        <v>191.5</v>
      </c>
      <c r="Q47" s="23">
        <v>1.35</v>
      </c>
      <c r="R47" s="23">
        <v>0.49299999999999999</v>
      </c>
      <c r="U47" s="19">
        <v>1.35</v>
      </c>
      <c r="V47" s="19">
        <v>0.45300000000000001</v>
      </c>
      <c r="Y47">
        <f ca="1"/>
        <v>90</v>
      </c>
      <c r="Z47">
        <f ca="1"/>
        <v>467</v>
      </c>
      <c r="AA47">
        <f ca="1"/>
        <v>42</v>
      </c>
      <c r="AB47">
        <f ca="1"/>
        <v>3270</v>
      </c>
    </row>
    <row r="48" spans="1:28" x14ac:dyDescent="0.25">
      <c r="A48" s="1">
        <v>44</v>
      </c>
      <c r="B48" s="14" t="s">
        <v>36</v>
      </c>
      <c r="C48" s="14">
        <v>6.0999999999999999E-2</v>
      </c>
      <c r="E48" s="29" t="s">
        <v>67</v>
      </c>
      <c r="F48" s="2">
        <f>IF(N5=R11,_xlfn.XLOOKUP(R12,R12:U12,R12:U12,,1),IF(N5=S11,_xlfn.XLOOKUP(S12,R12:U12,R12:U12,,1),IF(N5=T11,_xlfn.XLOOKUP(T12,R12:U12,R12:U12,,1),IF(N5=U11,_xlfn.XLOOKUP(U12,R12:U12,R12:U12,,1),IF(N5=R15,_xlfn.XLOOKUP(R16,R16:T16,R16:T16,,1),IF(N5=S15,_xlfn.XLOOKUP(S16,R16:T16,R16:T16,,1),IF(N5=T15,_xlfn.XLOOKUP(T16,R16:T16,R16:T16,,1),IF(N5=R19,_xlfn.XLOOKUP(R20,R20:T20,R20:T20,,1),IF(N5=R19,_xlfn.XLOOKUP(R20,R20:T20,R20:T20,,1))))))))))</f>
        <v>14.7</v>
      </c>
      <c r="H48" s="2">
        <v>0</v>
      </c>
      <c r="L48" s="15">
        <v>115</v>
      </c>
      <c r="M48" s="15">
        <v>133</v>
      </c>
      <c r="N48" s="15">
        <v>15.35</v>
      </c>
      <c r="O48" s="15">
        <v>341</v>
      </c>
      <c r="Q48" s="23">
        <v>1.4</v>
      </c>
      <c r="R48" s="23">
        <v>0.46200000000000002</v>
      </c>
      <c r="U48" s="19">
        <v>1.4</v>
      </c>
      <c r="V48" s="19">
        <v>0.42699999999999999</v>
      </c>
      <c r="Y48">
        <f ca="1"/>
        <v>90</v>
      </c>
      <c r="Z48">
        <f ca="1"/>
        <v>500</v>
      </c>
      <c r="AA48">
        <f ca="1"/>
        <v>45</v>
      </c>
      <c r="AB48">
        <f ca="1"/>
        <v>3750</v>
      </c>
    </row>
    <row r="49" spans="1:28" x14ac:dyDescent="0.25">
      <c r="A49" s="1">
        <v>45</v>
      </c>
      <c r="B49" s="14" t="s">
        <v>38</v>
      </c>
      <c r="C49" s="14">
        <v>5.8000000000000003E-2</v>
      </c>
      <c r="L49" s="15">
        <v>115</v>
      </c>
      <c r="M49" s="15">
        <v>167</v>
      </c>
      <c r="N49" s="15">
        <v>19.149999999999999</v>
      </c>
      <c r="O49" s="15">
        <v>533</v>
      </c>
      <c r="Q49" s="23">
        <v>1.45</v>
      </c>
      <c r="R49" s="23">
        <v>0.434</v>
      </c>
      <c r="U49" s="19">
        <v>1.45</v>
      </c>
      <c r="V49" s="19">
        <v>0.40200000000000002</v>
      </c>
      <c r="Y49">
        <f ca="1"/>
        <v>90</v>
      </c>
      <c r="Z49">
        <f ca="1"/>
        <v>533</v>
      </c>
      <c r="AA49">
        <f ca="1"/>
        <v>48</v>
      </c>
      <c r="AB49">
        <f ca="1"/>
        <v>4270</v>
      </c>
    </row>
    <row r="50" spans="1:28" x14ac:dyDescent="0.25">
      <c r="A50" s="1">
        <v>46</v>
      </c>
      <c r="B50" s="14" t="s">
        <v>39</v>
      </c>
      <c r="C50" s="14">
        <v>5.8999999999999997E-2</v>
      </c>
      <c r="H50" s="2" t="s">
        <v>74</v>
      </c>
      <c r="I50" s="3">
        <v>0.7</v>
      </c>
      <c r="J50" s="10"/>
      <c r="L50" s="15">
        <v>115</v>
      </c>
      <c r="M50" s="15">
        <v>200</v>
      </c>
      <c r="N50" s="15">
        <v>23</v>
      </c>
      <c r="O50" s="15">
        <v>767</v>
      </c>
      <c r="Q50" s="23">
        <v>1.5</v>
      </c>
      <c r="R50" s="23">
        <v>0.40799999999999997</v>
      </c>
      <c r="U50" s="19">
        <v>1.5</v>
      </c>
      <c r="V50" s="19">
        <v>0.379</v>
      </c>
      <c r="Y50">
        <f ca="1"/>
        <v>90</v>
      </c>
      <c r="Z50">
        <f ca="1"/>
        <v>567</v>
      </c>
      <c r="AA50">
        <f ca="1"/>
        <v>51</v>
      </c>
      <c r="AB50">
        <f ca="1"/>
        <v>4820</v>
      </c>
    </row>
    <row r="51" spans="1:28" x14ac:dyDescent="0.25">
      <c r="A51" s="1">
        <v>47</v>
      </c>
      <c r="H51" s="2" t="s">
        <v>74</v>
      </c>
      <c r="I51" s="2">
        <v>0.7</v>
      </c>
      <c r="J51" s="1" t="s">
        <v>75</v>
      </c>
      <c r="L51" s="15">
        <v>115</v>
      </c>
      <c r="M51" s="15">
        <v>233</v>
      </c>
      <c r="N51" s="15">
        <v>26.8</v>
      </c>
      <c r="O51" s="15">
        <v>1045</v>
      </c>
      <c r="Q51" s="23">
        <v>1.55</v>
      </c>
      <c r="R51" s="23">
        <v>0.38400000000000001</v>
      </c>
      <c r="U51" s="19">
        <v>1.55</v>
      </c>
      <c r="V51" s="19">
        <v>0.35799999999999998</v>
      </c>
      <c r="Y51">
        <f ca="1"/>
        <v>90</v>
      </c>
      <c r="Z51">
        <f ca="1"/>
        <v>600</v>
      </c>
      <c r="AA51">
        <f ca="1"/>
        <v>54</v>
      </c>
      <c r="AB51">
        <f ca="1"/>
        <v>5400</v>
      </c>
    </row>
    <row r="52" spans="1:28" x14ac:dyDescent="0.25">
      <c r="A52" s="1">
        <v>48</v>
      </c>
      <c r="E52" s="10"/>
      <c r="I52" s="2">
        <v>1</v>
      </c>
      <c r="J52" s="2" t="s">
        <v>76</v>
      </c>
      <c r="L52" s="15">
        <v>115</v>
      </c>
      <c r="M52" s="15">
        <v>267</v>
      </c>
      <c r="N52" s="15">
        <v>30.7</v>
      </c>
      <c r="O52" s="15">
        <v>1365</v>
      </c>
      <c r="Q52" s="23">
        <v>1.6</v>
      </c>
      <c r="R52" s="23">
        <v>0.36199999999999999</v>
      </c>
      <c r="U52" s="19">
        <v>1.6</v>
      </c>
      <c r="V52" s="19">
        <v>0.33900000000000002</v>
      </c>
      <c r="Y52">
        <f ca="1"/>
        <v>90</v>
      </c>
      <c r="Z52">
        <f ca="1"/>
        <v>633</v>
      </c>
      <c r="AA52">
        <f ca="1"/>
        <v>57</v>
      </c>
      <c r="AB52">
        <f ca="1"/>
        <v>6020</v>
      </c>
    </row>
    <row r="53" spans="1:28" x14ac:dyDescent="0.25">
      <c r="A53" s="1">
        <v>49</v>
      </c>
      <c r="B53" s="2" t="s">
        <v>69</v>
      </c>
      <c r="C53" s="8" t="e">
        <f ca="1">(E42/(W12*F47))+(H42/F48)+(I50*(H45/F48))</f>
        <v>#N/A</v>
      </c>
      <c r="D53" s="36" t="e">
        <f ca="1">IF(C53&lt;=1,"Alle krav opfyldt","Fejl")</f>
        <v>#N/A</v>
      </c>
      <c r="E53" s="36"/>
      <c r="F53" s="36"/>
      <c r="L53" s="15">
        <v>115</v>
      </c>
      <c r="M53" s="15">
        <v>300</v>
      </c>
      <c r="N53" s="15">
        <v>34.5</v>
      </c>
      <c r="O53" s="15">
        <v>1725</v>
      </c>
      <c r="Q53" s="23">
        <v>1.65</v>
      </c>
      <c r="R53" s="23">
        <v>0.34200000000000003</v>
      </c>
      <c r="U53" s="19">
        <v>1.65</v>
      </c>
      <c r="V53" s="19">
        <v>0.32100000000000001</v>
      </c>
      <c r="Y53">
        <f ca="1"/>
        <v>90</v>
      </c>
      <c r="Z53">
        <f ca="1"/>
        <v>667</v>
      </c>
      <c r="AA53">
        <f ca="1"/>
        <v>60</v>
      </c>
      <c r="AB53">
        <f ca="1"/>
        <v>6670</v>
      </c>
    </row>
    <row r="54" spans="1:28" x14ac:dyDescent="0.25">
      <c r="A54" s="1">
        <v>50</v>
      </c>
      <c r="L54" s="15">
        <v>115</v>
      </c>
      <c r="M54" s="15">
        <v>333</v>
      </c>
      <c r="N54" s="15">
        <v>38.299999999999997</v>
      </c>
      <c r="O54" s="15">
        <v>2130</v>
      </c>
      <c r="Q54" s="23">
        <v>1.7</v>
      </c>
      <c r="R54" s="23">
        <v>0.32300000000000001</v>
      </c>
      <c r="U54" s="19">
        <v>1.7</v>
      </c>
      <c r="V54" s="19">
        <v>0.30399999999999999</v>
      </c>
      <c r="Y54">
        <f ca="1"/>
        <v>90</v>
      </c>
      <c r="Z54">
        <f ca="1"/>
        <v>700</v>
      </c>
      <c r="AA54">
        <f ca="1"/>
        <v>63</v>
      </c>
      <c r="AB54">
        <f ca="1"/>
        <v>7350</v>
      </c>
    </row>
    <row r="55" spans="1:28" x14ac:dyDescent="0.25">
      <c r="A55" s="1">
        <v>51</v>
      </c>
      <c r="B55" s="2" t="s">
        <v>70</v>
      </c>
      <c r="C55" s="8" t="e">
        <f ca="1">(E42/(W15*F47))+I50*(H42/F48)+(I50*(H45/F48))</f>
        <v>#N/A</v>
      </c>
      <c r="D55" s="36" t="e">
        <f ca="1">IF(C55&lt;=1,"Alle krav opfyldt","Fejl")</f>
        <v>#N/A</v>
      </c>
      <c r="E55" s="36"/>
      <c r="F55" s="36"/>
      <c r="L55" s="15">
        <v>115</v>
      </c>
      <c r="M55" s="15">
        <v>367</v>
      </c>
      <c r="N55" s="15">
        <v>42.2</v>
      </c>
      <c r="O55" s="15">
        <v>2580</v>
      </c>
      <c r="Q55" s="23">
        <v>1.75</v>
      </c>
      <c r="R55" s="23">
        <v>0.30599999999999999</v>
      </c>
      <c r="U55" s="19">
        <v>1.75</v>
      </c>
      <c r="V55" s="19">
        <v>0.28799999999999998</v>
      </c>
      <c r="Y55">
        <f ca="1"/>
        <v>115</v>
      </c>
      <c r="Z55">
        <f ca="1"/>
        <v>100</v>
      </c>
      <c r="AA55">
        <f ca="1"/>
        <v>11.5</v>
      </c>
      <c r="AB55">
        <f ca="1"/>
        <v>191.5</v>
      </c>
    </row>
    <row r="56" spans="1:28" x14ac:dyDescent="0.25">
      <c r="A56" s="1">
        <v>52</v>
      </c>
      <c r="L56" s="15">
        <v>115</v>
      </c>
      <c r="M56" s="15">
        <v>400</v>
      </c>
      <c r="N56" s="15">
        <v>46</v>
      </c>
      <c r="O56" s="15">
        <v>3070</v>
      </c>
      <c r="Q56" s="23">
        <v>1.8</v>
      </c>
      <c r="R56" s="23">
        <v>0.28999999999999998</v>
      </c>
      <c r="U56" s="19">
        <v>1.8</v>
      </c>
      <c r="V56" s="19">
        <v>0.27400000000000002</v>
      </c>
      <c r="Y56">
        <f ca="1"/>
        <v>115</v>
      </c>
      <c r="Z56">
        <f ca="1"/>
        <v>133</v>
      </c>
      <c r="AA56">
        <f ca="1"/>
        <v>15.35</v>
      </c>
      <c r="AB56">
        <f ca="1"/>
        <v>341</v>
      </c>
    </row>
    <row r="57" spans="1:28" x14ac:dyDescent="0.25">
      <c r="A57" s="1">
        <v>53</v>
      </c>
      <c r="B57" s="46" t="s">
        <v>78</v>
      </c>
      <c r="C57" s="46"/>
      <c r="D57" s="46"/>
      <c r="E57" s="46"/>
      <c r="F57" s="46"/>
      <c r="L57" s="15">
        <v>115</v>
      </c>
      <c r="M57" s="15">
        <v>433</v>
      </c>
      <c r="N57" s="15">
        <v>49.8</v>
      </c>
      <c r="O57" s="15">
        <v>3600</v>
      </c>
      <c r="Q57" s="23">
        <v>1.85</v>
      </c>
      <c r="R57" s="23">
        <v>0.27500000000000002</v>
      </c>
      <c r="U57" s="19">
        <v>1.85</v>
      </c>
      <c r="V57" s="19">
        <v>0.26</v>
      </c>
      <c r="Y57">
        <f ca="1"/>
        <v>115</v>
      </c>
      <c r="Z57">
        <f ca="1"/>
        <v>167</v>
      </c>
      <c r="AA57">
        <f ca="1"/>
        <v>19.149999999999999</v>
      </c>
      <c r="AB57">
        <f ca="1"/>
        <v>533</v>
      </c>
    </row>
    <row r="58" spans="1:28" x14ac:dyDescent="0.25">
      <c r="A58" s="1">
        <v>54</v>
      </c>
      <c r="L58" s="15">
        <v>115</v>
      </c>
      <c r="M58" s="15">
        <v>467</v>
      </c>
      <c r="N58" s="15">
        <v>53.7</v>
      </c>
      <c r="O58" s="15">
        <v>4170</v>
      </c>
      <c r="Q58" s="23">
        <v>1.9</v>
      </c>
      <c r="R58" s="23">
        <v>0.26100000000000001</v>
      </c>
      <c r="U58" s="19">
        <v>1.9</v>
      </c>
      <c r="V58" s="19">
        <v>0.248</v>
      </c>
      <c r="Y58">
        <f ca="1"/>
        <v>115</v>
      </c>
      <c r="Z58">
        <f ca="1"/>
        <v>200</v>
      </c>
      <c r="AA58">
        <f ca="1"/>
        <v>23</v>
      </c>
      <c r="AB58">
        <f ca="1"/>
        <v>767</v>
      </c>
    </row>
    <row r="59" spans="1:28" x14ac:dyDescent="0.25">
      <c r="A59" s="1">
        <v>55</v>
      </c>
      <c r="L59" s="15">
        <v>115</v>
      </c>
      <c r="M59" s="15">
        <v>500</v>
      </c>
      <c r="N59" s="15">
        <v>57.5</v>
      </c>
      <c r="O59" s="15">
        <v>4790</v>
      </c>
      <c r="Q59" s="23">
        <v>1.95</v>
      </c>
      <c r="R59" s="23">
        <v>0.249</v>
      </c>
      <c r="U59" s="19">
        <v>1.95</v>
      </c>
      <c r="V59" s="19">
        <v>0.23599999999999999</v>
      </c>
      <c r="Y59">
        <f ca="1"/>
        <v>115</v>
      </c>
      <c r="Z59">
        <f ca="1"/>
        <v>233</v>
      </c>
      <c r="AA59">
        <f ca="1"/>
        <v>26.8</v>
      </c>
      <c r="AB59">
        <f ca="1"/>
        <v>1045</v>
      </c>
    </row>
    <row r="60" spans="1:28" x14ac:dyDescent="0.25">
      <c r="A60" s="1">
        <v>56</v>
      </c>
      <c r="L60" s="15">
        <v>115</v>
      </c>
      <c r="M60" s="15">
        <v>533</v>
      </c>
      <c r="N60" s="15">
        <v>61.3</v>
      </c>
      <c r="O60" s="15">
        <v>5450</v>
      </c>
      <c r="Q60" s="23">
        <v>2</v>
      </c>
      <c r="R60" s="23">
        <v>0.23699999999999999</v>
      </c>
      <c r="U60" s="19">
        <v>2</v>
      </c>
      <c r="V60" s="19">
        <v>0.22500000000000001</v>
      </c>
      <c r="Y60">
        <f ca="1"/>
        <v>115</v>
      </c>
      <c r="Z60">
        <f ca="1"/>
        <v>267</v>
      </c>
      <c r="AA60">
        <f ca="1"/>
        <v>30.7</v>
      </c>
      <c r="AB60">
        <f ca="1"/>
        <v>1365</v>
      </c>
    </row>
    <row r="61" spans="1:28" x14ac:dyDescent="0.25">
      <c r="A61" s="1">
        <v>57</v>
      </c>
      <c r="L61" s="15">
        <v>115</v>
      </c>
      <c r="M61" s="15">
        <v>567</v>
      </c>
      <c r="N61" s="15">
        <v>65.2</v>
      </c>
      <c r="O61" s="15">
        <v>6160</v>
      </c>
      <c r="Q61" s="24">
        <v>2.1</v>
      </c>
      <c r="R61" s="23">
        <v>0.216</v>
      </c>
      <c r="U61" s="19">
        <v>2.1</v>
      </c>
      <c r="V61" s="19">
        <v>0.20599999999999999</v>
      </c>
      <c r="Y61">
        <f ca="1"/>
        <v>115</v>
      </c>
      <c r="Z61">
        <f ca="1"/>
        <v>300</v>
      </c>
      <c r="AA61">
        <f ca="1"/>
        <v>34.5</v>
      </c>
      <c r="AB61">
        <f ca="1"/>
        <v>1725</v>
      </c>
    </row>
    <row r="62" spans="1:28" x14ac:dyDescent="0.25">
      <c r="A62" s="1">
        <v>58</v>
      </c>
      <c r="L62" s="15">
        <v>115</v>
      </c>
      <c r="M62" s="15">
        <v>600</v>
      </c>
      <c r="N62" s="15">
        <v>69</v>
      </c>
      <c r="O62" s="15">
        <v>6900</v>
      </c>
      <c r="Q62" s="23">
        <v>2.2000000000000002</v>
      </c>
      <c r="R62" s="23">
        <v>0.19700000000000001</v>
      </c>
      <c r="U62" s="19">
        <v>2.2000000000000002</v>
      </c>
      <c r="V62" s="19">
        <v>0.188</v>
      </c>
      <c r="Y62">
        <f ca="1"/>
        <v>115</v>
      </c>
      <c r="Z62">
        <f ca="1"/>
        <v>333</v>
      </c>
      <c r="AA62">
        <f ca="1"/>
        <v>38.299999999999997</v>
      </c>
      <c r="AB62">
        <f ca="1"/>
        <v>2130</v>
      </c>
    </row>
    <row r="63" spans="1:28" x14ac:dyDescent="0.25">
      <c r="A63" s="1">
        <v>59</v>
      </c>
      <c r="L63" s="15">
        <v>115</v>
      </c>
      <c r="M63" s="15">
        <v>633</v>
      </c>
      <c r="N63" s="15">
        <v>72.8</v>
      </c>
      <c r="O63" s="15">
        <v>7690</v>
      </c>
      <c r="Q63" s="23">
        <v>2.2999999999999998</v>
      </c>
      <c r="R63" s="23">
        <v>0.18099999999999999</v>
      </c>
      <c r="U63" s="19">
        <v>2.2999999999999998</v>
      </c>
      <c r="V63" s="19">
        <v>0.17299999999999999</v>
      </c>
      <c r="Y63">
        <f ca="1"/>
        <v>115</v>
      </c>
      <c r="Z63">
        <f ca="1"/>
        <v>367</v>
      </c>
      <c r="AA63">
        <f ca="1"/>
        <v>42.2</v>
      </c>
      <c r="AB63">
        <f ca="1"/>
        <v>2580</v>
      </c>
    </row>
    <row r="64" spans="1:28" x14ac:dyDescent="0.25">
      <c r="A64" s="1">
        <v>60</v>
      </c>
      <c r="L64" s="15">
        <v>115</v>
      </c>
      <c r="M64" s="15">
        <v>667</v>
      </c>
      <c r="N64" s="15">
        <v>76.7</v>
      </c>
      <c r="O64" s="15">
        <v>8520</v>
      </c>
      <c r="Q64" s="23">
        <v>2.4</v>
      </c>
      <c r="R64" s="23">
        <v>0.16600000000000001</v>
      </c>
      <c r="U64" s="19">
        <v>2.4</v>
      </c>
      <c r="V64" s="19">
        <v>0.16</v>
      </c>
      <c r="Y64">
        <f ca="1"/>
        <v>115</v>
      </c>
      <c r="Z64">
        <f ca="1"/>
        <v>400</v>
      </c>
      <c r="AA64">
        <f ca="1"/>
        <v>46</v>
      </c>
      <c r="AB64">
        <f ca="1"/>
        <v>3070</v>
      </c>
    </row>
    <row r="65" spans="1:28" x14ac:dyDescent="0.25">
      <c r="A65" s="1">
        <v>61</v>
      </c>
      <c r="L65" s="15">
        <v>115</v>
      </c>
      <c r="M65" s="15">
        <v>700</v>
      </c>
      <c r="N65" s="15">
        <v>80.5</v>
      </c>
      <c r="O65" s="15">
        <v>9390</v>
      </c>
      <c r="Q65" s="23">
        <v>2.5</v>
      </c>
      <c r="R65" s="23">
        <v>0.154</v>
      </c>
      <c r="U65" s="19">
        <v>2.5</v>
      </c>
      <c r="V65" s="19">
        <v>0.14799999999999999</v>
      </c>
      <c r="Y65">
        <f ca="1"/>
        <v>115</v>
      </c>
      <c r="Z65">
        <f ca="1"/>
        <v>433</v>
      </c>
      <c r="AA65">
        <f ca="1"/>
        <v>49.8</v>
      </c>
      <c r="AB65">
        <f ca="1"/>
        <v>3600</v>
      </c>
    </row>
    <row r="66" spans="1:28" x14ac:dyDescent="0.25">
      <c r="A66" s="1">
        <v>62</v>
      </c>
      <c r="L66" s="15">
        <v>115</v>
      </c>
      <c r="M66" s="15">
        <v>733</v>
      </c>
      <c r="N66" s="15">
        <v>64.3</v>
      </c>
      <c r="O66" s="15">
        <v>10300</v>
      </c>
      <c r="Q66" s="23">
        <v>2.6</v>
      </c>
      <c r="R66" s="23">
        <v>0.14199999999999999</v>
      </c>
      <c r="U66" s="19">
        <v>2.6</v>
      </c>
      <c r="V66" s="19">
        <v>0.13700000000000001</v>
      </c>
      <c r="Y66">
        <f ca="1"/>
        <v>115</v>
      </c>
      <c r="Z66">
        <f ca="1"/>
        <v>467</v>
      </c>
      <c r="AA66">
        <f ca="1"/>
        <v>53.7</v>
      </c>
      <c r="AB66">
        <f ca="1"/>
        <v>4170</v>
      </c>
    </row>
    <row r="67" spans="1:28" x14ac:dyDescent="0.25">
      <c r="A67" s="1">
        <v>63</v>
      </c>
      <c r="L67" s="15">
        <v>115</v>
      </c>
      <c r="M67" s="15">
        <v>767</v>
      </c>
      <c r="N67" s="15">
        <v>88.2</v>
      </c>
      <c r="O67" s="15">
        <v>11250</v>
      </c>
      <c r="Q67" s="23">
        <v>2.7</v>
      </c>
      <c r="R67" s="23">
        <v>0.13200000000000001</v>
      </c>
      <c r="U67" s="19">
        <v>2.7</v>
      </c>
      <c r="V67" s="19">
        <v>0.128</v>
      </c>
      <c r="Y67">
        <f ca="1"/>
        <v>115</v>
      </c>
      <c r="Z67">
        <f ca="1"/>
        <v>500</v>
      </c>
      <c r="AA67">
        <f ca="1"/>
        <v>57.5</v>
      </c>
      <c r="AB67">
        <f ca="1"/>
        <v>4790</v>
      </c>
    </row>
    <row r="68" spans="1:28" x14ac:dyDescent="0.25">
      <c r="A68" s="1">
        <v>64</v>
      </c>
      <c r="L68" s="15">
        <v>115</v>
      </c>
      <c r="M68" s="15">
        <v>800</v>
      </c>
      <c r="N68" s="15">
        <v>92</v>
      </c>
      <c r="O68" s="15">
        <v>12250</v>
      </c>
      <c r="Q68" s="23">
        <v>2.8</v>
      </c>
      <c r="R68" s="23">
        <v>0.123</v>
      </c>
      <c r="U68" s="19">
        <v>2.8</v>
      </c>
      <c r="V68" s="19">
        <v>0.11899999999999999</v>
      </c>
      <c r="Y68">
        <f ca="1"/>
        <v>115</v>
      </c>
      <c r="Z68">
        <f ca="1"/>
        <v>533</v>
      </c>
      <c r="AA68">
        <f ca="1"/>
        <v>61.3</v>
      </c>
      <c r="AB68">
        <f ca="1"/>
        <v>5450</v>
      </c>
    </row>
    <row r="69" spans="1:28" x14ac:dyDescent="0.25">
      <c r="A69" s="1">
        <v>65</v>
      </c>
      <c r="L69" s="15">
        <v>115</v>
      </c>
      <c r="M69" s="15">
        <v>833</v>
      </c>
      <c r="N69" s="15">
        <v>95.8</v>
      </c>
      <c r="O69" s="15">
        <v>13300</v>
      </c>
      <c r="Q69" s="23">
        <v>2.9</v>
      </c>
      <c r="R69" s="23">
        <v>0.115</v>
      </c>
      <c r="U69" s="19">
        <v>2.9</v>
      </c>
      <c r="V69" s="19">
        <v>0.111</v>
      </c>
      <c r="Y69">
        <f ca="1"/>
        <v>115</v>
      </c>
      <c r="Z69">
        <f ca="1"/>
        <v>567</v>
      </c>
      <c r="AA69">
        <f ca="1"/>
        <v>65.2</v>
      </c>
      <c r="AB69">
        <f ca="1"/>
        <v>6160</v>
      </c>
    </row>
    <row r="70" spans="1:28" x14ac:dyDescent="0.25">
      <c r="A70" s="1">
        <v>66</v>
      </c>
      <c r="L70" s="15">
        <v>115</v>
      </c>
      <c r="M70" s="15">
        <v>867</v>
      </c>
      <c r="N70" s="15">
        <v>99.7</v>
      </c>
      <c r="O70" s="15">
        <v>14400</v>
      </c>
      <c r="Q70" s="23">
        <v>3</v>
      </c>
      <c r="R70" s="23">
        <v>0.107</v>
      </c>
      <c r="U70" s="19">
        <v>3</v>
      </c>
      <c r="V70" s="19">
        <v>0.104</v>
      </c>
      <c r="Y70">
        <f ca="1"/>
        <v>115</v>
      </c>
      <c r="Z70">
        <f ca="1"/>
        <v>600</v>
      </c>
      <c r="AA70">
        <f ca="1"/>
        <v>69</v>
      </c>
      <c r="AB70">
        <f ca="1"/>
        <v>6900</v>
      </c>
    </row>
    <row r="71" spans="1:28" x14ac:dyDescent="0.25">
      <c r="A71" s="1">
        <v>67</v>
      </c>
      <c r="L71" s="15">
        <v>115</v>
      </c>
      <c r="M71" s="15">
        <v>900</v>
      </c>
      <c r="N71" s="15">
        <v>103.5</v>
      </c>
      <c r="O71" s="15">
        <v>15550</v>
      </c>
      <c r="Q71" s="23">
        <v>3.1</v>
      </c>
      <c r="R71" s="23">
        <v>0.10100000000000001</v>
      </c>
      <c r="U71" s="19">
        <v>3.1</v>
      </c>
      <c r="V71" s="19">
        <v>9.8000000000000004E-2</v>
      </c>
      <c r="Y71">
        <f ca="1"/>
        <v>115</v>
      </c>
      <c r="Z71">
        <f ca="1"/>
        <v>633</v>
      </c>
      <c r="AA71">
        <f ca="1"/>
        <v>72.8</v>
      </c>
      <c r="AB71">
        <f ca="1"/>
        <v>7690</v>
      </c>
    </row>
    <row r="72" spans="1:28" x14ac:dyDescent="0.25">
      <c r="A72" s="1">
        <v>68</v>
      </c>
      <c r="L72" s="14">
        <v>140</v>
      </c>
      <c r="M72" s="14">
        <v>100</v>
      </c>
      <c r="N72" s="14">
        <v>14</v>
      </c>
      <c r="O72" s="14">
        <v>233</v>
      </c>
      <c r="Q72" s="23">
        <v>3.2</v>
      </c>
      <c r="R72" s="23">
        <v>9.5000000000000001E-2</v>
      </c>
      <c r="U72" s="19">
        <v>3.2</v>
      </c>
      <c r="V72" s="19">
        <v>9.1999999999999998E-2</v>
      </c>
      <c r="Y72">
        <f ca="1"/>
        <v>115</v>
      </c>
      <c r="Z72">
        <f ca="1"/>
        <v>667</v>
      </c>
      <c r="AA72">
        <f ca="1"/>
        <v>76.7</v>
      </c>
      <c r="AB72">
        <f ca="1"/>
        <v>8520</v>
      </c>
    </row>
    <row r="73" spans="1:28" x14ac:dyDescent="0.25">
      <c r="A73" s="1">
        <v>69</v>
      </c>
      <c r="L73" s="14">
        <v>140</v>
      </c>
      <c r="M73" s="14">
        <v>133</v>
      </c>
      <c r="N73" s="14">
        <v>18.649999999999999</v>
      </c>
      <c r="O73" s="14">
        <v>415</v>
      </c>
      <c r="Q73" s="23">
        <v>3.3</v>
      </c>
      <c r="R73" s="23">
        <v>8.8999999999999996E-2</v>
      </c>
      <c r="U73" s="19">
        <v>3.3</v>
      </c>
      <c r="V73" s="19">
        <v>8.6999999999999994E-2</v>
      </c>
      <c r="Y73">
        <f ca="1"/>
        <v>115</v>
      </c>
      <c r="Z73">
        <f ca="1"/>
        <v>700</v>
      </c>
      <c r="AA73">
        <f ca="1"/>
        <v>80.5</v>
      </c>
      <c r="AB73">
        <f ca="1"/>
        <v>9390</v>
      </c>
    </row>
    <row r="74" spans="1:28" x14ac:dyDescent="0.25">
      <c r="A74" s="1">
        <v>70</v>
      </c>
      <c r="L74" s="14">
        <v>140</v>
      </c>
      <c r="M74" s="14">
        <v>167</v>
      </c>
      <c r="N74" s="14">
        <v>23.3</v>
      </c>
      <c r="O74" s="14">
        <v>648</v>
      </c>
      <c r="Q74" s="23">
        <v>3.4</v>
      </c>
      <c r="R74" s="23">
        <v>8.4000000000000005E-2</v>
      </c>
      <c r="U74" s="19">
        <v>3.4</v>
      </c>
      <c r="V74" s="19">
        <v>8.2000000000000003E-2</v>
      </c>
      <c r="Y74">
        <f ca="1"/>
        <v>115</v>
      </c>
      <c r="Z74">
        <f ca="1"/>
        <v>733</v>
      </c>
      <c r="AA74">
        <f ca="1"/>
        <v>64.3</v>
      </c>
      <c r="AB74">
        <f ca="1"/>
        <v>10300</v>
      </c>
    </row>
    <row r="75" spans="1:28" x14ac:dyDescent="0.25">
      <c r="A75" s="1">
        <v>71</v>
      </c>
      <c r="L75" s="14">
        <v>140</v>
      </c>
      <c r="M75" s="14">
        <v>200</v>
      </c>
      <c r="N75" s="14">
        <v>28</v>
      </c>
      <c r="O75" s="14">
        <v>933</v>
      </c>
      <c r="Q75" s="23">
        <v>3.5</v>
      </c>
      <c r="R75" s="23">
        <v>7.9000000000000001E-2</v>
      </c>
      <c r="U75" s="19">
        <v>3.5</v>
      </c>
      <c r="V75" s="19">
        <v>7.6999999999999999E-2</v>
      </c>
      <c r="Y75">
        <f ca="1"/>
        <v>115</v>
      </c>
      <c r="Z75">
        <f ca="1"/>
        <v>767</v>
      </c>
      <c r="AA75">
        <f ca="1"/>
        <v>88.2</v>
      </c>
      <c r="AB75">
        <f ca="1"/>
        <v>11250</v>
      </c>
    </row>
    <row r="76" spans="1:28" x14ac:dyDescent="0.25">
      <c r="A76" s="1">
        <v>72</v>
      </c>
      <c r="L76" s="14">
        <v>140</v>
      </c>
      <c r="M76" s="14">
        <v>233</v>
      </c>
      <c r="N76" s="14">
        <v>32.700000000000003</v>
      </c>
      <c r="O76" s="14">
        <v>1270</v>
      </c>
      <c r="Q76" s="23">
        <v>3.6</v>
      </c>
      <c r="R76" s="23">
        <v>7.4999999999999997E-2</v>
      </c>
      <c r="U76" s="19">
        <v>3.6</v>
      </c>
      <c r="V76" s="19">
        <v>7.2999999999999995E-2</v>
      </c>
      <c r="Y76">
        <f ca="1"/>
        <v>115</v>
      </c>
      <c r="Z76">
        <f ca="1"/>
        <v>800</v>
      </c>
      <c r="AA76">
        <f ca="1"/>
        <v>92</v>
      </c>
      <c r="AB76">
        <f ca="1"/>
        <v>12250</v>
      </c>
    </row>
    <row r="77" spans="1:28" x14ac:dyDescent="0.25">
      <c r="A77" s="1">
        <v>73</v>
      </c>
      <c r="L77" s="14">
        <v>140</v>
      </c>
      <c r="M77" s="14">
        <v>267</v>
      </c>
      <c r="N77" s="14">
        <v>37.299999999999997</v>
      </c>
      <c r="O77" s="14">
        <v>1660</v>
      </c>
      <c r="Q77" s="23">
        <v>3.7</v>
      </c>
      <c r="R77" s="23">
        <v>7.0999999999999994E-2</v>
      </c>
      <c r="U77" s="19">
        <v>3.7</v>
      </c>
      <c r="V77" s="19">
        <v>6.9000000000000006E-2</v>
      </c>
      <c r="Y77">
        <f ca="1"/>
        <v>115</v>
      </c>
      <c r="Z77">
        <f ca="1"/>
        <v>833</v>
      </c>
      <c r="AA77">
        <f ca="1"/>
        <v>95.8</v>
      </c>
      <c r="AB77">
        <f ca="1"/>
        <v>13300</v>
      </c>
    </row>
    <row r="78" spans="1:28" x14ac:dyDescent="0.25">
      <c r="A78" s="1">
        <v>74</v>
      </c>
      <c r="L78" s="14">
        <v>140</v>
      </c>
      <c r="M78" s="14">
        <v>300</v>
      </c>
      <c r="N78" s="14">
        <v>42</v>
      </c>
      <c r="O78" s="14">
        <v>2100</v>
      </c>
      <c r="Q78" s="23">
        <v>3.8</v>
      </c>
      <c r="R78" s="23">
        <v>6.7000000000000004E-2</v>
      </c>
      <c r="U78" s="19">
        <v>3.8</v>
      </c>
      <c r="V78" s="19">
        <v>6.6000000000000003E-2</v>
      </c>
      <c r="Y78">
        <f ca="1"/>
        <v>115</v>
      </c>
      <c r="Z78">
        <f ca="1"/>
        <v>867</v>
      </c>
      <c r="AA78">
        <f ca="1"/>
        <v>99.7</v>
      </c>
      <c r="AB78">
        <f ca="1"/>
        <v>14400</v>
      </c>
    </row>
    <row r="79" spans="1:28" x14ac:dyDescent="0.25">
      <c r="A79" s="1">
        <v>75</v>
      </c>
      <c r="L79" s="14">
        <v>140</v>
      </c>
      <c r="M79" s="14">
        <v>333</v>
      </c>
      <c r="N79" s="14">
        <v>46.7</v>
      </c>
      <c r="O79" s="14">
        <v>2590</v>
      </c>
      <c r="Q79" s="23">
        <v>3.9</v>
      </c>
      <c r="R79" s="23">
        <v>6.4000000000000001E-2</v>
      </c>
      <c r="U79" s="19">
        <v>3.9</v>
      </c>
      <c r="V79" s="19">
        <v>6.3E-2</v>
      </c>
      <c r="Y79">
        <f ca="1"/>
        <v>115</v>
      </c>
      <c r="Z79">
        <f ca="1"/>
        <v>900</v>
      </c>
      <c r="AA79">
        <f ca="1"/>
        <v>103.5</v>
      </c>
      <c r="AB79">
        <f ca="1"/>
        <v>15550</v>
      </c>
    </row>
    <row r="80" spans="1:28" x14ac:dyDescent="0.25">
      <c r="A80" s="1">
        <v>76</v>
      </c>
      <c r="L80" s="14">
        <v>140</v>
      </c>
      <c r="M80" s="14">
        <v>367</v>
      </c>
      <c r="N80" s="14">
        <v>51.3</v>
      </c>
      <c r="O80" s="14">
        <v>3140</v>
      </c>
      <c r="Q80" s="23">
        <v>4</v>
      </c>
      <c r="R80" s="23">
        <v>6.0999999999999999E-2</v>
      </c>
      <c r="U80" s="19">
        <v>4</v>
      </c>
      <c r="V80" s="19">
        <v>0.06</v>
      </c>
      <c r="Y80">
        <f ca="1"/>
        <v>140</v>
      </c>
      <c r="Z80">
        <f ca="1"/>
        <v>100</v>
      </c>
      <c r="AA80">
        <f ca="1"/>
        <v>14</v>
      </c>
      <c r="AB80">
        <f ca="1"/>
        <v>233</v>
      </c>
    </row>
    <row r="81" spans="1:28" x14ac:dyDescent="0.25">
      <c r="A81" s="1">
        <v>77</v>
      </c>
      <c r="L81" s="14">
        <v>140</v>
      </c>
      <c r="M81" s="14">
        <v>400</v>
      </c>
      <c r="N81" s="14">
        <v>56</v>
      </c>
      <c r="O81" s="14">
        <v>3730</v>
      </c>
      <c r="Q81" s="23">
        <v>4.0999999999999996</v>
      </c>
      <c r="R81" s="23">
        <v>5.8000000000000003E-2</v>
      </c>
      <c r="U81" s="19">
        <v>4.0999999999999996</v>
      </c>
      <c r="V81" s="19">
        <v>5.7000000000000002E-2</v>
      </c>
      <c r="Y81">
        <f ca="1"/>
        <v>140</v>
      </c>
      <c r="Z81">
        <f ca="1"/>
        <v>133</v>
      </c>
      <c r="AA81">
        <f ca="1"/>
        <v>18.649999999999999</v>
      </c>
      <c r="AB81">
        <f ca="1"/>
        <v>415</v>
      </c>
    </row>
    <row r="82" spans="1:28" x14ac:dyDescent="0.25">
      <c r="A82" s="1">
        <v>78</v>
      </c>
      <c r="L82" s="14">
        <v>140</v>
      </c>
      <c r="M82" s="14">
        <v>433</v>
      </c>
      <c r="N82" s="14">
        <v>60.7</v>
      </c>
      <c r="O82" s="14">
        <v>4380</v>
      </c>
      <c r="Q82" s="23">
        <v>4.2</v>
      </c>
      <c r="R82" s="23">
        <v>5.5E-2</v>
      </c>
      <c r="U82" s="19">
        <v>4.2</v>
      </c>
      <c r="V82" s="19">
        <v>5.3999999999999999E-2</v>
      </c>
      <c r="Y82">
        <f ca="1"/>
        <v>140</v>
      </c>
      <c r="Z82">
        <f ca="1"/>
        <v>167</v>
      </c>
      <c r="AA82">
        <f ca="1"/>
        <v>23.3</v>
      </c>
      <c r="AB82">
        <f ca="1"/>
        <v>648</v>
      </c>
    </row>
    <row r="83" spans="1:28" x14ac:dyDescent="0.25">
      <c r="A83" s="1">
        <v>79</v>
      </c>
      <c r="L83" s="14">
        <v>140</v>
      </c>
      <c r="M83" s="14">
        <v>467</v>
      </c>
      <c r="N83" s="14">
        <v>65.3</v>
      </c>
      <c r="O83" s="14">
        <v>5080</v>
      </c>
      <c r="Q83" s="23">
        <v>4.3</v>
      </c>
      <c r="R83" s="23">
        <v>5.2999999999999999E-2</v>
      </c>
      <c r="U83" s="19">
        <v>4.3</v>
      </c>
      <c r="V83" s="19">
        <v>5.1999999999999998E-2</v>
      </c>
      <c r="Y83">
        <f ca="1"/>
        <v>140</v>
      </c>
      <c r="Z83">
        <f ca="1"/>
        <v>200</v>
      </c>
      <c r="AA83">
        <f ca="1"/>
        <v>28</v>
      </c>
      <c r="AB83">
        <f ca="1"/>
        <v>933</v>
      </c>
    </row>
    <row r="84" spans="1:28" x14ac:dyDescent="0.25">
      <c r="A84" s="1">
        <v>80</v>
      </c>
      <c r="L84" s="14">
        <v>140</v>
      </c>
      <c r="M84" s="14">
        <v>500</v>
      </c>
      <c r="N84" s="14">
        <v>70</v>
      </c>
      <c r="O84" s="14">
        <v>5830</v>
      </c>
      <c r="Q84" s="23">
        <v>4.4000000000000004</v>
      </c>
      <c r="R84" s="23">
        <v>5.0999999999999997E-2</v>
      </c>
      <c r="U84" s="19">
        <v>4.4000000000000004</v>
      </c>
      <c r="V84" s="19">
        <v>4.9000000000000002E-2</v>
      </c>
      <c r="Y84">
        <f ca="1"/>
        <v>140</v>
      </c>
      <c r="Z84">
        <f ca="1"/>
        <v>233</v>
      </c>
      <c r="AA84">
        <f ca="1"/>
        <v>32.700000000000003</v>
      </c>
      <c r="AB84">
        <f ca="1"/>
        <v>1270</v>
      </c>
    </row>
    <row r="85" spans="1:28" x14ac:dyDescent="0.25">
      <c r="A85" s="1">
        <v>81</v>
      </c>
      <c r="L85" s="14">
        <v>140</v>
      </c>
      <c r="M85" s="14">
        <v>533</v>
      </c>
      <c r="N85" s="14">
        <v>74.7</v>
      </c>
      <c r="O85" s="14">
        <v>6640</v>
      </c>
      <c r="Q85" s="23">
        <v>4.5</v>
      </c>
      <c r="R85" s="23">
        <v>4.8000000000000001E-2</v>
      </c>
      <c r="U85" s="19">
        <v>4.5</v>
      </c>
      <c r="V85" s="19">
        <v>4.7E-2</v>
      </c>
      <c r="Y85">
        <f ca="1"/>
        <v>140</v>
      </c>
      <c r="Z85">
        <f ca="1"/>
        <v>267</v>
      </c>
      <c r="AA85">
        <f ca="1"/>
        <v>37.299999999999997</v>
      </c>
      <c r="AB85">
        <f ca="1"/>
        <v>1660</v>
      </c>
    </row>
    <row r="86" spans="1:28" x14ac:dyDescent="0.25">
      <c r="A86" s="1">
        <v>82</v>
      </c>
      <c r="L86" s="14">
        <v>140</v>
      </c>
      <c r="M86" s="14">
        <v>567</v>
      </c>
      <c r="N86" s="14">
        <v>79.3</v>
      </c>
      <c r="O86" s="14">
        <v>7490</v>
      </c>
      <c r="Q86" s="23">
        <v>4.5999999999999996</v>
      </c>
      <c r="R86" s="23">
        <v>4.5999999999999999E-2</v>
      </c>
      <c r="U86" s="19">
        <v>4.5999999999999996</v>
      </c>
      <c r="V86" s="19">
        <v>4.4999999999999998E-2</v>
      </c>
      <c r="Y86">
        <f ca="1"/>
        <v>140</v>
      </c>
      <c r="Z86">
        <f ca="1"/>
        <v>300</v>
      </c>
      <c r="AA86">
        <f ca="1"/>
        <v>42</v>
      </c>
      <c r="AB86">
        <f ca="1"/>
        <v>2100</v>
      </c>
    </row>
    <row r="87" spans="1:28" x14ac:dyDescent="0.25">
      <c r="A87" s="1">
        <v>83</v>
      </c>
      <c r="L87" s="14">
        <v>140</v>
      </c>
      <c r="M87" s="14">
        <v>600</v>
      </c>
      <c r="N87" s="14">
        <v>84</v>
      </c>
      <c r="O87" s="14">
        <v>8400</v>
      </c>
      <c r="Q87" s="23">
        <v>4.7</v>
      </c>
      <c r="R87" s="23">
        <v>4.3999999999999997E-2</v>
      </c>
      <c r="U87" s="19">
        <v>4.7</v>
      </c>
      <c r="V87" s="19">
        <v>4.2999999999999997E-2</v>
      </c>
      <c r="Y87">
        <f ca="1"/>
        <v>140</v>
      </c>
      <c r="Z87">
        <f ca="1"/>
        <v>333</v>
      </c>
      <c r="AA87">
        <f ca="1"/>
        <v>46.7</v>
      </c>
      <c r="AB87">
        <f ca="1"/>
        <v>2590</v>
      </c>
    </row>
    <row r="88" spans="1:28" x14ac:dyDescent="0.25">
      <c r="A88" s="1">
        <v>84</v>
      </c>
      <c r="L88" s="14">
        <v>140</v>
      </c>
      <c r="M88" s="14">
        <v>633</v>
      </c>
      <c r="N88" s="14">
        <v>88.7</v>
      </c>
      <c r="O88" s="14">
        <v>9360</v>
      </c>
      <c r="Q88" s="23">
        <v>4.8</v>
      </c>
      <c r="R88" s="23">
        <v>4.2999999999999997E-2</v>
      </c>
      <c r="U88" s="19">
        <v>4.8</v>
      </c>
      <c r="V88" s="19">
        <v>4.2000000000000003E-2</v>
      </c>
      <c r="Y88">
        <f ca="1"/>
        <v>140</v>
      </c>
      <c r="Z88">
        <f ca="1"/>
        <v>367</v>
      </c>
      <c r="AA88">
        <f ca="1"/>
        <v>51.3</v>
      </c>
      <c r="AB88">
        <f ca="1"/>
        <v>3140</v>
      </c>
    </row>
    <row r="89" spans="1:28" x14ac:dyDescent="0.25">
      <c r="A89" s="1">
        <v>85</v>
      </c>
      <c r="L89" s="14">
        <v>140</v>
      </c>
      <c r="M89" s="14">
        <v>667</v>
      </c>
      <c r="N89" s="14">
        <v>93.3</v>
      </c>
      <c r="O89" s="14">
        <v>10350</v>
      </c>
      <c r="Q89" s="23">
        <v>4.9000000000000004</v>
      </c>
      <c r="R89" s="23">
        <v>4.1000000000000002E-2</v>
      </c>
      <c r="U89" s="19">
        <v>4.9000000000000004</v>
      </c>
      <c r="V89" s="19">
        <v>0.04</v>
      </c>
      <c r="Y89">
        <f ca="1"/>
        <v>140</v>
      </c>
      <c r="Z89">
        <f ca="1"/>
        <v>400</v>
      </c>
      <c r="AA89">
        <f ca="1"/>
        <v>56</v>
      </c>
      <c r="AB89">
        <f ca="1"/>
        <v>3730</v>
      </c>
    </row>
    <row r="90" spans="1:28" x14ac:dyDescent="0.25">
      <c r="A90" s="1">
        <v>86</v>
      </c>
      <c r="L90" s="14">
        <v>140</v>
      </c>
      <c r="M90" s="14">
        <v>700</v>
      </c>
      <c r="N90" s="14">
        <v>98</v>
      </c>
      <c r="O90" s="14">
        <v>11450</v>
      </c>
      <c r="Q90" s="23">
        <v>5</v>
      </c>
      <c r="R90" s="23">
        <v>3.9E-2</v>
      </c>
      <c r="U90" s="19">
        <v>5</v>
      </c>
      <c r="V90" s="19">
        <v>3.7999999999999999E-2</v>
      </c>
      <c r="Y90">
        <f ca="1"/>
        <v>140</v>
      </c>
      <c r="Z90">
        <f ca="1"/>
        <v>433</v>
      </c>
      <c r="AA90">
        <f ca="1"/>
        <v>60.7</v>
      </c>
      <c r="AB90">
        <f ca="1"/>
        <v>4380</v>
      </c>
    </row>
    <row r="91" spans="1:28" x14ac:dyDescent="0.25">
      <c r="A91" s="1">
        <v>87</v>
      </c>
      <c r="L91" s="14">
        <v>140</v>
      </c>
      <c r="M91" s="14">
        <v>733</v>
      </c>
      <c r="N91" s="14">
        <v>102.5</v>
      </c>
      <c r="O91" s="14">
        <v>12550</v>
      </c>
      <c r="Q91" s="23">
        <v>5.0999999999999996</v>
      </c>
      <c r="R91" s="23">
        <v>3.7999999999999999E-2</v>
      </c>
      <c r="U91" s="19">
        <v>5.0999999999999996</v>
      </c>
      <c r="V91" s="19">
        <v>3.6999999999999998E-2</v>
      </c>
      <c r="Y91">
        <f ca="1"/>
        <v>140</v>
      </c>
      <c r="Z91">
        <f ca="1"/>
        <v>467</v>
      </c>
      <c r="AA91">
        <f ca="1"/>
        <v>65.3</v>
      </c>
      <c r="AB91">
        <f ca="1"/>
        <v>5080</v>
      </c>
    </row>
    <row r="92" spans="1:28" x14ac:dyDescent="0.25">
      <c r="A92" s="1">
        <v>88</v>
      </c>
      <c r="L92" s="14">
        <v>140</v>
      </c>
      <c r="M92" s="14">
        <v>767</v>
      </c>
      <c r="N92" s="14">
        <v>107.5</v>
      </c>
      <c r="O92" s="14">
        <v>13700</v>
      </c>
      <c r="Q92" s="23">
        <v>5.2</v>
      </c>
      <c r="R92" s="23">
        <v>3.5999999999999997E-2</v>
      </c>
      <c r="U92" s="19">
        <v>5.2</v>
      </c>
      <c r="V92" s="19">
        <v>3.5999999999999997E-2</v>
      </c>
      <c r="Y92">
        <f ca="1"/>
        <v>140</v>
      </c>
      <c r="Z92">
        <f ca="1"/>
        <v>500</v>
      </c>
      <c r="AA92">
        <f ca="1"/>
        <v>70</v>
      </c>
      <c r="AB92">
        <f ca="1"/>
        <v>5830</v>
      </c>
    </row>
    <row r="93" spans="1:28" x14ac:dyDescent="0.25">
      <c r="A93" s="1">
        <v>89</v>
      </c>
      <c r="L93" s="14">
        <v>140</v>
      </c>
      <c r="M93" s="14">
        <v>800</v>
      </c>
      <c r="N93" s="14">
        <v>112</v>
      </c>
      <c r="O93" s="14">
        <v>14950</v>
      </c>
      <c r="Q93" s="23">
        <v>5.3</v>
      </c>
      <c r="R93" s="23">
        <v>3.5000000000000003E-2</v>
      </c>
      <c r="U93" s="19">
        <v>5.3</v>
      </c>
      <c r="V93" s="19">
        <v>3.4000000000000002E-2</v>
      </c>
      <c r="Y93">
        <f ca="1"/>
        <v>140</v>
      </c>
      <c r="Z93">
        <f ca="1"/>
        <v>533</v>
      </c>
      <c r="AA93">
        <f ca="1"/>
        <v>74.7</v>
      </c>
      <c r="AB93">
        <f ca="1"/>
        <v>6640</v>
      </c>
    </row>
    <row r="94" spans="1:28" x14ac:dyDescent="0.25">
      <c r="A94" s="1">
        <v>90</v>
      </c>
      <c r="L94" s="14">
        <v>140</v>
      </c>
      <c r="M94" s="14">
        <v>833</v>
      </c>
      <c r="N94" s="14">
        <v>116.5</v>
      </c>
      <c r="O94" s="14">
        <v>16200</v>
      </c>
      <c r="Q94" s="23">
        <v>5.4</v>
      </c>
      <c r="R94" s="23">
        <v>3.4000000000000002E-2</v>
      </c>
      <c r="U94" s="19">
        <v>5.4</v>
      </c>
      <c r="V94" s="19">
        <v>3.3000000000000002E-2</v>
      </c>
      <c r="Y94">
        <f ca="1"/>
        <v>140</v>
      </c>
      <c r="Z94">
        <f ca="1"/>
        <v>567</v>
      </c>
      <c r="AA94">
        <f ca="1"/>
        <v>79.3</v>
      </c>
      <c r="AB94">
        <f ca="1"/>
        <v>7490</v>
      </c>
    </row>
    <row r="95" spans="1:28" x14ac:dyDescent="0.25">
      <c r="A95" s="1">
        <v>91</v>
      </c>
      <c r="L95" s="14">
        <v>140</v>
      </c>
      <c r="M95" s="14">
        <v>867</v>
      </c>
      <c r="N95" s="14">
        <v>121.5</v>
      </c>
      <c r="O95" s="14">
        <v>17550</v>
      </c>
      <c r="Y95">
        <f ca="1"/>
        <v>140</v>
      </c>
      <c r="Z95">
        <f ca="1"/>
        <v>600</v>
      </c>
      <c r="AA95">
        <f ca="1"/>
        <v>84</v>
      </c>
      <c r="AB95">
        <f ca="1"/>
        <v>8400</v>
      </c>
    </row>
    <row r="96" spans="1:28" x14ac:dyDescent="0.25">
      <c r="A96" s="1">
        <v>92</v>
      </c>
      <c r="L96" s="14">
        <v>140</v>
      </c>
      <c r="M96" s="14">
        <v>900</v>
      </c>
      <c r="N96" s="14">
        <v>126</v>
      </c>
      <c r="O96" s="14">
        <v>18900</v>
      </c>
      <c r="Y96">
        <f ca="1"/>
        <v>140</v>
      </c>
      <c r="Z96">
        <f ca="1"/>
        <v>633</v>
      </c>
      <c r="AA96">
        <f ca="1"/>
        <v>88.7</v>
      </c>
      <c r="AB96">
        <f ca="1"/>
        <v>9360</v>
      </c>
    </row>
    <row r="97" spans="1:28" x14ac:dyDescent="0.25">
      <c r="A97" s="1">
        <v>93</v>
      </c>
      <c r="L97" s="14">
        <v>140</v>
      </c>
      <c r="M97" s="14">
        <v>933</v>
      </c>
      <c r="N97" s="14">
        <v>130.5</v>
      </c>
      <c r="O97" s="14">
        <v>20300</v>
      </c>
      <c r="Y97">
        <f ca="1"/>
        <v>140</v>
      </c>
      <c r="Z97">
        <f ca="1"/>
        <v>667</v>
      </c>
      <c r="AA97">
        <f ca="1"/>
        <v>93.3</v>
      </c>
      <c r="AB97">
        <f ca="1"/>
        <v>10350</v>
      </c>
    </row>
    <row r="98" spans="1:28" x14ac:dyDescent="0.25">
      <c r="A98" s="1">
        <v>94</v>
      </c>
      <c r="L98" s="14">
        <v>140</v>
      </c>
      <c r="M98" s="14">
        <v>967</v>
      </c>
      <c r="N98" s="14">
        <v>135.5</v>
      </c>
      <c r="O98" s="14">
        <v>21800</v>
      </c>
      <c r="Y98">
        <f ca="1"/>
        <v>140</v>
      </c>
      <c r="Z98">
        <f ca="1"/>
        <v>700</v>
      </c>
      <c r="AA98">
        <f ca="1"/>
        <v>98</v>
      </c>
      <c r="AB98">
        <f ca="1"/>
        <v>11450</v>
      </c>
    </row>
    <row r="99" spans="1:28" x14ac:dyDescent="0.25">
      <c r="A99" s="1">
        <v>95</v>
      </c>
      <c r="L99" s="14">
        <v>140</v>
      </c>
      <c r="M99" s="14">
        <v>1000</v>
      </c>
      <c r="N99" s="14">
        <v>140</v>
      </c>
      <c r="O99" s="14">
        <v>23300</v>
      </c>
      <c r="Y99">
        <f ca="1"/>
        <v>140</v>
      </c>
      <c r="Z99">
        <f ca="1"/>
        <v>733</v>
      </c>
      <c r="AA99">
        <f ca="1"/>
        <v>102.5</v>
      </c>
      <c r="AB99">
        <f ca="1"/>
        <v>12550</v>
      </c>
    </row>
    <row r="100" spans="1:28" x14ac:dyDescent="0.25">
      <c r="A100" s="1">
        <v>96</v>
      </c>
      <c r="L100" s="14">
        <v>140</v>
      </c>
      <c r="M100" s="14">
        <v>1033</v>
      </c>
      <c r="N100" s="14">
        <v>144.5</v>
      </c>
      <c r="O100" s="14">
        <v>24900</v>
      </c>
      <c r="Y100">
        <f ca="1"/>
        <v>140</v>
      </c>
      <c r="Z100">
        <f ca="1"/>
        <v>767</v>
      </c>
      <c r="AA100">
        <f ca="1"/>
        <v>107.5</v>
      </c>
      <c r="AB100">
        <f ca="1"/>
        <v>13700</v>
      </c>
    </row>
    <row r="101" spans="1:28" x14ac:dyDescent="0.25">
      <c r="A101" s="1">
        <v>97</v>
      </c>
      <c r="L101" s="14">
        <v>140</v>
      </c>
      <c r="M101" s="14">
        <v>1067</v>
      </c>
      <c r="N101" s="14">
        <v>149.5</v>
      </c>
      <c r="O101" s="14">
        <v>26500</v>
      </c>
      <c r="Y101">
        <f ca="1"/>
        <v>140</v>
      </c>
      <c r="Z101">
        <f ca="1"/>
        <v>800</v>
      </c>
      <c r="AA101">
        <f ca="1"/>
        <v>112</v>
      </c>
      <c r="AB101">
        <f ca="1"/>
        <v>14950</v>
      </c>
    </row>
    <row r="102" spans="1:28" x14ac:dyDescent="0.25">
      <c r="A102" s="1">
        <v>98</v>
      </c>
      <c r="L102" s="14">
        <v>140</v>
      </c>
      <c r="M102" s="14">
        <v>1100</v>
      </c>
      <c r="N102" s="14">
        <v>154</v>
      </c>
      <c r="O102" s="14">
        <v>28200</v>
      </c>
      <c r="Y102">
        <f ca="1"/>
        <v>140</v>
      </c>
      <c r="Z102">
        <f ca="1"/>
        <v>833</v>
      </c>
      <c r="AA102">
        <f ca="1"/>
        <v>116.5</v>
      </c>
      <c r="AB102">
        <f ca="1"/>
        <v>16200</v>
      </c>
    </row>
    <row r="103" spans="1:28" x14ac:dyDescent="0.25">
      <c r="A103" s="1">
        <v>99</v>
      </c>
      <c r="L103" s="13">
        <v>160</v>
      </c>
      <c r="M103" s="13">
        <v>100</v>
      </c>
      <c r="N103" s="13">
        <v>16</v>
      </c>
      <c r="O103" s="13">
        <v>267</v>
      </c>
      <c r="Y103">
        <f ca="1"/>
        <v>140</v>
      </c>
      <c r="Z103">
        <f ca="1"/>
        <v>867</v>
      </c>
      <c r="AA103">
        <f ca="1"/>
        <v>121.5</v>
      </c>
      <c r="AB103">
        <f ca="1"/>
        <v>17550</v>
      </c>
    </row>
    <row r="104" spans="1:28" x14ac:dyDescent="0.25">
      <c r="A104" s="1">
        <v>100</v>
      </c>
      <c r="L104" s="13">
        <v>160</v>
      </c>
      <c r="M104" s="13">
        <v>133</v>
      </c>
      <c r="N104" s="13">
        <v>21.3</v>
      </c>
      <c r="O104" s="13">
        <v>474</v>
      </c>
      <c r="Y104">
        <f ca="1"/>
        <v>140</v>
      </c>
      <c r="Z104">
        <f ca="1"/>
        <v>900</v>
      </c>
      <c r="AA104">
        <f ca="1"/>
        <v>126</v>
      </c>
      <c r="AB104">
        <f ca="1"/>
        <v>18900</v>
      </c>
    </row>
    <row r="105" spans="1:28" x14ac:dyDescent="0.25">
      <c r="A105" s="1">
        <v>101</v>
      </c>
      <c r="L105" s="13">
        <v>160</v>
      </c>
      <c r="M105" s="13">
        <v>167</v>
      </c>
      <c r="N105" s="13">
        <v>26.7</v>
      </c>
      <c r="O105" s="13">
        <v>741</v>
      </c>
      <c r="Y105">
        <f ca="1"/>
        <v>140</v>
      </c>
      <c r="Z105">
        <f ca="1"/>
        <v>933</v>
      </c>
      <c r="AA105">
        <f ca="1"/>
        <v>130.5</v>
      </c>
      <c r="AB105">
        <f ca="1"/>
        <v>20300</v>
      </c>
    </row>
    <row r="106" spans="1:28" x14ac:dyDescent="0.25">
      <c r="A106" s="1">
        <v>102</v>
      </c>
      <c r="L106" s="13">
        <v>160</v>
      </c>
      <c r="M106" s="13">
        <v>200</v>
      </c>
      <c r="N106" s="13">
        <v>32</v>
      </c>
      <c r="O106" s="13">
        <v>1065</v>
      </c>
      <c r="Y106">
        <f ca="1"/>
        <v>140</v>
      </c>
      <c r="Z106">
        <f ca="1"/>
        <v>967</v>
      </c>
      <c r="AA106">
        <f ca="1"/>
        <v>135.5</v>
      </c>
      <c r="AB106">
        <f ca="1"/>
        <v>21800</v>
      </c>
    </row>
    <row r="107" spans="1:28" x14ac:dyDescent="0.25">
      <c r="A107" s="1">
        <v>103</v>
      </c>
      <c r="L107" s="13">
        <v>160</v>
      </c>
      <c r="M107" s="13">
        <v>233</v>
      </c>
      <c r="N107" s="13">
        <v>37.299999999999997</v>
      </c>
      <c r="O107" s="13">
        <v>1450</v>
      </c>
      <c r="Y107">
        <f ca="1"/>
        <v>140</v>
      </c>
      <c r="Z107">
        <f ca="1"/>
        <v>1000</v>
      </c>
      <c r="AA107">
        <f ca="1"/>
        <v>140</v>
      </c>
      <c r="AB107">
        <f ca="1"/>
        <v>23300</v>
      </c>
    </row>
    <row r="108" spans="1:28" x14ac:dyDescent="0.25">
      <c r="A108" s="1">
        <v>104</v>
      </c>
      <c r="L108" s="13">
        <v>160</v>
      </c>
      <c r="M108" s="13">
        <v>267</v>
      </c>
      <c r="N108" s="13">
        <v>42.7</v>
      </c>
      <c r="O108" s="13">
        <v>1895</v>
      </c>
      <c r="Y108">
        <f ca="1"/>
        <v>140</v>
      </c>
      <c r="Z108">
        <f ca="1"/>
        <v>1033</v>
      </c>
      <c r="AA108">
        <f ca="1"/>
        <v>144.5</v>
      </c>
      <c r="AB108">
        <f ca="1"/>
        <v>24900</v>
      </c>
    </row>
    <row r="109" spans="1:28" x14ac:dyDescent="0.25">
      <c r="A109" s="1">
        <v>105</v>
      </c>
      <c r="L109" s="13">
        <v>160</v>
      </c>
      <c r="M109" s="13">
        <v>300</v>
      </c>
      <c r="N109" s="13">
        <v>48</v>
      </c>
      <c r="O109" s="13">
        <v>2400</v>
      </c>
      <c r="Y109">
        <f ca="1"/>
        <v>140</v>
      </c>
      <c r="Z109">
        <f ca="1"/>
        <v>1067</v>
      </c>
      <c r="AA109">
        <f ca="1"/>
        <v>149.5</v>
      </c>
      <c r="AB109">
        <f ca="1"/>
        <v>26500</v>
      </c>
    </row>
    <row r="110" spans="1:28" x14ac:dyDescent="0.25">
      <c r="A110" s="1">
        <v>106</v>
      </c>
      <c r="L110" s="13">
        <v>160</v>
      </c>
      <c r="M110" s="13">
        <v>333</v>
      </c>
      <c r="N110" s="13">
        <v>53.3</v>
      </c>
      <c r="O110" s="13">
        <v>2960</v>
      </c>
      <c r="Y110">
        <f ca="1"/>
        <v>140</v>
      </c>
      <c r="Z110">
        <f ca="1"/>
        <v>1100</v>
      </c>
      <c r="AA110">
        <f ca="1"/>
        <v>154</v>
      </c>
      <c r="AB110">
        <f ca="1"/>
        <v>28200</v>
      </c>
    </row>
    <row r="111" spans="1:28" x14ac:dyDescent="0.25">
      <c r="A111" s="1">
        <v>107</v>
      </c>
      <c r="L111" s="13">
        <v>160</v>
      </c>
      <c r="M111" s="13">
        <v>367</v>
      </c>
      <c r="N111" s="13">
        <v>58.7</v>
      </c>
      <c r="O111" s="13">
        <v>3590</v>
      </c>
      <c r="Y111">
        <f ca="1"/>
        <v>160</v>
      </c>
      <c r="Z111">
        <f ca="1"/>
        <v>100</v>
      </c>
      <c r="AA111">
        <f ca="1"/>
        <v>16</v>
      </c>
      <c r="AB111">
        <f ca="1"/>
        <v>267</v>
      </c>
    </row>
    <row r="112" spans="1:28" x14ac:dyDescent="0.25">
      <c r="A112" s="1">
        <v>108</v>
      </c>
      <c r="L112" s="13">
        <v>160</v>
      </c>
      <c r="M112" s="13">
        <v>400</v>
      </c>
      <c r="N112" s="13">
        <v>64</v>
      </c>
      <c r="O112" s="13">
        <v>4270</v>
      </c>
      <c r="Y112">
        <f ca="1"/>
        <v>160</v>
      </c>
      <c r="Z112">
        <f ca="1"/>
        <v>133</v>
      </c>
      <c r="AA112">
        <f ca="1"/>
        <v>21.3</v>
      </c>
      <c r="AB112">
        <f ca="1"/>
        <v>474</v>
      </c>
    </row>
    <row r="113" spans="1:28" x14ac:dyDescent="0.25">
      <c r="A113" s="1">
        <v>109</v>
      </c>
      <c r="L113" s="13">
        <v>160</v>
      </c>
      <c r="M113" s="13">
        <v>433</v>
      </c>
      <c r="N113" s="13">
        <v>69.3</v>
      </c>
      <c r="O113" s="13">
        <v>5010</v>
      </c>
      <c r="Y113">
        <f ca="1"/>
        <v>160</v>
      </c>
      <c r="Z113">
        <f ca="1"/>
        <v>167</v>
      </c>
      <c r="AA113">
        <f ca="1"/>
        <v>26.7</v>
      </c>
      <c r="AB113">
        <f ca="1"/>
        <v>741</v>
      </c>
    </row>
    <row r="114" spans="1:28" x14ac:dyDescent="0.25">
      <c r="A114" s="1">
        <v>110</v>
      </c>
      <c r="L114" s="13">
        <v>160</v>
      </c>
      <c r="M114" s="13">
        <v>467</v>
      </c>
      <c r="N114" s="13">
        <v>74.7</v>
      </c>
      <c r="O114" s="13">
        <v>5810</v>
      </c>
      <c r="Y114">
        <f ca="1"/>
        <v>160</v>
      </c>
      <c r="Z114">
        <f ca="1"/>
        <v>200</v>
      </c>
      <c r="AA114">
        <f ca="1"/>
        <v>32</v>
      </c>
      <c r="AB114">
        <f ca="1"/>
        <v>1065</v>
      </c>
    </row>
    <row r="115" spans="1:28" x14ac:dyDescent="0.25">
      <c r="A115" s="1">
        <v>111</v>
      </c>
      <c r="L115" s="13">
        <v>160</v>
      </c>
      <c r="M115" s="13">
        <v>500</v>
      </c>
      <c r="N115" s="13">
        <v>80</v>
      </c>
      <c r="O115" s="13">
        <v>6670</v>
      </c>
      <c r="Y115">
        <f ca="1"/>
        <v>160</v>
      </c>
      <c r="Z115">
        <f ca="1"/>
        <v>233</v>
      </c>
      <c r="AA115">
        <f ca="1"/>
        <v>37.299999999999997</v>
      </c>
      <c r="AB115">
        <f ca="1"/>
        <v>1450</v>
      </c>
    </row>
    <row r="116" spans="1:28" x14ac:dyDescent="0.25">
      <c r="A116" s="1">
        <v>112</v>
      </c>
      <c r="L116" s="13">
        <v>160</v>
      </c>
      <c r="M116" s="13">
        <v>533</v>
      </c>
      <c r="N116" s="13">
        <v>85.3</v>
      </c>
      <c r="O116" s="13">
        <v>7580</v>
      </c>
      <c r="Y116">
        <f ca="1"/>
        <v>160</v>
      </c>
      <c r="Z116">
        <f ca="1"/>
        <v>267</v>
      </c>
      <c r="AA116">
        <f ca="1"/>
        <v>42.7</v>
      </c>
      <c r="AB116">
        <f ca="1"/>
        <v>1895</v>
      </c>
    </row>
    <row r="117" spans="1:28" x14ac:dyDescent="0.25">
      <c r="A117" s="1">
        <v>113</v>
      </c>
      <c r="L117" s="13">
        <v>160</v>
      </c>
      <c r="M117" s="13">
        <v>567</v>
      </c>
      <c r="N117" s="13">
        <v>90.7</v>
      </c>
      <c r="O117" s="13">
        <v>8560</v>
      </c>
      <c r="Y117">
        <f ca="1"/>
        <v>160</v>
      </c>
      <c r="Z117">
        <f ca="1"/>
        <v>300</v>
      </c>
      <c r="AA117">
        <f ca="1"/>
        <v>48</v>
      </c>
      <c r="AB117">
        <f ca="1"/>
        <v>2400</v>
      </c>
    </row>
    <row r="118" spans="1:28" x14ac:dyDescent="0.25">
      <c r="A118" s="1">
        <v>114</v>
      </c>
      <c r="L118" s="13">
        <v>160</v>
      </c>
      <c r="M118" s="13">
        <v>600</v>
      </c>
      <c r="N118" s="13">
        <v>96</v>
      </c>
      <c r="O118" s="13">
        <v>9600</v>
      </c>
      <c r="Y118">
        <f ca="1"/>
        <v>160</v>
      </c>
      <c r="Z118">
        <f ca="1"/>
        <v>333</v>
      </c>
      <c r="AA118">
        <f ca="1"/>
        <v>53.3</v>
      </c>
      <c r="AB118">
        <f ca="1"/>
        <v>2960</v>
      </c>
    </row>
    <row r="119" spans="1:28" x14ac:dyDescent="0.25">
      <c r="A119" s="1">
        <v>115</v>
      </c>
      <c r="L119" s="13">
        <v>160</v>
      </c>
      <c r="M119" s="13">
        <v>633</v>
      </c>
      <c r="N119" s="13">
        <v>101.5</v>
      </c>
      <c r="O119" s="13">
        <v>10700</v>
      </c>
      <c r="Y119">
        <f ca="1"/>
        <v>160</v>
      </c>
      <c r="Z119">
        <f ca="1"/>
        <v>367</v>
      </c>
      <c r="AA119">
        <f ca="1"/>
        <v>58.7</v>
      </c>
      <c r="AB119">
        <f ca="1"/>
        <v>3590</v>
      </c>
    </row>
    <row r="120" spans="1:28" x14ac:dyDescent="0.25">
      <c r="A120" s="1">
        <v>116</v>
      </c>
      <c r="L120" s="13">
        <v>160</v>
      </c>
      <c r="M120" s="13">
        <v>667</v>
      </c>
      <c r="N120" s="13">
        <v>106.5</v>
      </c>
      <c r="O120" s="13">
        <v>11850</v>
      </c>
      <c r="Y120">
        <f ca="1"/>
        <v>160</v>
      </c>
      <c r="Z120">
        <f ca="1"/>
        <v>400</v>
      </c>
      <c r="AA120">
        <f ca="1"/>
        <v>64</v>
      </c>
      <c r="AB120">
        <f ca="1"/>
        <v>4270</v>
      </c>
    </row>
    <row r="121" spans="1:28" x14ac:dyDescent="0.25">
      <c r="A121" s="1">
        <v>117</v>
      </c>
      <c r="L121" s="13">
        <v>160</v>
      </c>
      <c r="M121" s="13">
        <v>700</v>
      </c>
      <c r="N121" s="13">
        <v>112</v>
      </c>
      <c r="O121" s="13">
        <v>13050</v>
      </c>
      <c r="Y121">
        <f ca="1"/>
        <v>160</v>
      </c>
      <c r="Z121">
        <f ca="1"/>
        <v>433</v>
      </c>
      <c r="AA121">
        <f ca="1"/>
        <v>69.3</v>
      </c>
      <c r="AB121">
        <f ca="1"/>
        <v>5010</v>
      </c>
    </row>
    <row r="122" spans="1:28" x14ac:dyDescent="0.25">
      <c r="A122" s="1">
        <v>118</v>
      </c>
      <c r="L122" s="13">
        <v>160</v>
      </c>
      <c r="M122" s="13">
        <v>733</v>
      </c>
      <c r="N122" s="13">
        <v>117</v>
      </c>
      <c r="O122" s="13">
        <v>14300</v>
      </c>
      <c r="Y122">
        <f ca="1"/>
        <v>160</v>
      </c>
      <c r="Z122">
        <f ca="1"/>
        <v>467</v>
      </c>
      <c r="AA122">
        <f ca="1"/>
        <v>74.7</v>
      </c>
      <c r="AB122">
        <f ca="1"/>
        <v>5810</v>
      </c>
    </row>
    <row r="123" spans="1:28" x14ac:dyDescent="0.25">
      <c r="A123" s="1">
        <v>119</v>
      </c>
      <c r="L123" s="13">
        <v>160</v>
      </c>
      <c r="M123" s="13">
        <v>767</v>
      </c>
      <c r="N123" s="13">
        <v>122.5</v>
      </c>
      <c r="O123" s="13">
        <v>15700</v>
      </c>
      <c r="Y123">
        <f ca="1"/>
        <v>160</v>
      </c>
      <c r="Z123">
        <f ca="1"/>
        <v>500</v>
      </c>
      <c r="AA123">
        <f ca="1"/>
        <v>80</v>
      </c>
      <c r="AB123">
        <f ca="1"/>
        <v>6670</v>
      </c>
    </row>
    <row r="124" spans="1:28" x14ac:dyDescent="0.25">
      <c r="A124" s="1">
        <v>120</v>
      </c>
      <c r="L124" s="13">
        <v>160</v>
      </c>
      <c r="M124" s="13">
        <v>800</v>
      </c>
      <c r="N124" s="13">
        <v>128</v>
      </c>
      <c r="O124" s="13">
        <v>17050</v>
      </c>
      <c r="Y124">
        <f ca="1"/>
        <v>160</v>
      </c>
      <c r="Z124">
        <f ca="1"/>
        <v>533</v>
      </c>
      <c r="AA124">
        <f ca="1"/>
        <v>85.3</v>
      </c>
      <c r="AB124">
        <f ca="1"/>
        <v>7580</v>
      </c>
    </row>
    <row r="125" spans="1:28" x14ac:dyDescent="0.25">
      <c r="A125" s="1">
        <v>121</v>
      </c>
      <c r="L125" s="13">
        <v>160</v>
      </c>
      <c r="M125" s="13">
        <v>833</v>
      </c>
      <c r="N125" s="13">
        <v>133</v>
      </c>
      <c r="O125" s="13">
        <v>18500</v>
      </c>
      <c r="Y125">
        <f ca="1"/>
        <v>160</v>
      </c>
      <c r="Z125">
        <f ca="1"/>
        <v>567</v>
      </c>
      <c r="AA125">
        <f ca="1"/>
        <v>90.7</v>
      </c>
      <c r="AB125">
        <f ca="1"/>
        <v>8560</v>
      </c>
    </row>
    <row r="126" spans="1:28" x14ac:dyDescent="0.25">
      <c r="A126" s="1">
        <v>122</v>
      </c>
      <c r="L126" s="13">
        <v>160</v>
      </c>
      <c r="M126" s="13">
        <v>867</v>
      </c>
      <c r="N126" s="13">
        <v>138.5</v>
      </c>
      <c r="O126" s="13">
        <v>20000</v>
      </c>
      <c r="Y126">
        <f ca="1"/>
        <v>160</v>
      </c>
      <c r="Z126">
        <f ca="1"/>
        <v>600</v>
      </c>
      <c r="AA126">
        <f ca="1"/>
        <v>96</v>
      </c>
      <c r="AB126">
        <f ca="1"/>
        <v>9600</v>
      </c>
    </row>
    <row r="127" spans="1:28" x14ac:dyDescent="0.25">
      <c r="A127" s="1">
        <v>123</v>
      </c>
      <c r="L127" s="13">
        <v>160</v>
      </c>
      <c r="M127" s="13">
        <v>900</v>
      </c>
      <c r="N127" s="13">
        <v>144</v>
      </c>
      <c r="O127" s="13">
        <v>21600</v>
      </c>
      <c r="Y127">
        <f ca="1"/>
        <v>160</v>
      </c>
      <c r="Z127">
        <f ca="1"/>
        <v>633</v>
      </c>
      <c r="AA127">
        <f ca="1"/>
        <v>101.5</v>
      </c>
      <c r="AB127">
        <f ca="1"/>
        <v>10700</v>
      </c>
    </row>
    <row r="128" spans="1:28" x14ac:dyDescent="0.25">
      <c r="A128" s="1">
        <v>124</v>
      </c>
      <c r="L128" s="13">
        <v>160</v>
      </c>
      <c r="M128" s="13">
        <v>933</v>
      </c>
      <c r="N128" s="13">
        <v>149.5</v>
      </c>
      <c r="O128" s="13">
        <v>23200</v>
      </c>
      <c r="Y128">
        <f ca="1"/>
        <v>160</v>
      </c>
      <c r="Z128">
        <f ca="1"/>
        <v>667</v>
      </c>
      <c r="AA128">
        <f ca="1"/>
        <v>106.5</v>
      </c>
      <c r="AB128">
        <f ca="1"/>
        <v>11850</v>
      </c>
    </row>
    <row r="129" spans="1:28" x14ac:dyDescent="0.25">
      <c r="A129" s="1">
        <v>125</v>
      </c>
      <c r="L129" s="13">
        <v>160</v>
      </c>
      <c r="M129" s="13">
        <v>967</v>
      </c>
      <c r="N129" s="13">
        <v>154.5</v>
      </c>
      <c r="O129" s="13">
        <v>24900</v>
      </c>
      <c r="Y129">
        <f ca="1"/>
        <v>160</v>
      </c>
      <c r="Z129">
        <f ca="1"/>
        <v>700</v>
      </c>
      <c r="AA129">
        <f ca="1"/>
        <v>112</v>
      </c>
      <c r="AB129">
        <f ca="1"/>
        <v>13050</v>
      </c>
    </row>
    <row r="130" spans="1:28" x14ac:dyDescent="0.25">
      <c r="A130" s="1">
        <v>126</v>
      </c>
      <c r="L130" s="13">
        <v>160</v>
      </c>
      <c r="M130" s="13">
        <v>1000</v>
      </c>
      <c r="N130" s="13">
        <v>160</v>
      </c>
      <c r="O130" s="13">
        <v>26700</v>
      </c>
      <c r="Y130">
        <f ca="1"/>
        <v>160</v>
      </c>
      <c r="Z130">
        <f ca="1"/>
        <v>733</v>
      </c>
      <c r="AA130">
        <f ca="1"/>
        <v>117</v>
      </c>
      <c r="AB130">
        <f ca="1"/>
        <v>14300</v>
      </c>
    </row>
    <row r="131" spans="1:28" x14ac:dyDescent="0.25">
      <c r="L131" s="13">
        <v>160</v>
      </c>
      <c r="M131" s="13">
        <v>1033</v>
      </c>
      <c r="N131" s="13">
        <v>165.5</v>
      </c>
      <c r="O131" s="13">
        <v>28500</v>
      </c>
      <c r="Y131">
        <f ca="1"/>
        <v>160</v>
      </c>
      <c r="Z131">
        <f ca="1"/>
        <v>767</v>
      </c>
      <c r="AA131">
        <f ca="1"/>
        <v>122.5</v>
      </c>
      <c r="AB131">
        <f ca="1"/>
        <v>15700</v>
      </c>
    </row>
    <row r="132" spans="1:28" x14ac:dyDescent="0.25">
      <c r="L132" s="13">
        <v>160</v>
      </c>
      <c r="M132" s="13">
        <v>1067</v>
      </c>
      <c r="N132" s="13">
        <v>170.5</v>
      </c>
      <c r="O132" s="13">
        <v>30300</v>
      </c>
      <c r="Y132">
        <f ca="1"/>
        <v>160</v>
      </c>
      <c r="Z132">
        <f ca="1"/>
        <v>800</v>
      </c>
      <c r="AA132">
        <f ca="1"/>
        <v>128</v>
      </c>
      <c r="AB132">
        <f ca="1"/>
        <v>17050</v>
      </c>
    </row>
    <row r="133" spans="1:28" x14ac:dyDescent="0.25">
      <c r="L133" s="13">
        <v>160</v>
      </c>
      <c r="M133" s="13">
        <v>1100</v>
      </c>
      <c r="N133" s="13">
        <v>176</v>
      </c>
      <c r="O133" s="13">
        <v>32300</v>
      </c>
      <c r="Y133">
        <f ca="1"/>
        <v>160</v>
      </c>
      <c r="Z133">
        <f ca="1"/>
        <v>833</v>
      </c>
      <c r="AA133">
        <f ca="1"/>
        <v>133</v>
      </c>
      <c r="AB133">
        <f ca="1"/>
        <v>18500</v>
      </c>
    </row>
    <row r="134" spans="1:28" x14ac:dyDescent="0.25">
      <c r="L134" s="13">
        <v>160</v>
      </c>
      <c r="M134" s="13">
        <v>1133</v>
      </c>
      <c r="N134" s="13">
        <v>181.5</v>
      </c>
      <c r="O134" s="13">
        <v>34200</v>
      </c>
      <c r="Y134">
        <f ca="1"/>
        <v>160</v>
      </c>
      <c r="Z134">
        <f ca="1"/>
        <v>867</v>
      </c>
      <c r="AA134">
        <f ca="1"/>
        <v>138.5</v>
      </c>
      <c r="AB134">
        <f ca="1"/>
        <v>20000</v>
      </c>
    </row>
    <row r="135" spans="1:28" x14ac:dyDescent="0.25">
      <c r="L135" s="13">
        <v>160</v>
      </c>
      <c r="M135" s="13">
        <v>1167</v>
      </c>
      <c r="N135" s="13">
        <v>186.5</v>
      </c>
      <c r="O135" s="13">
        <v>36300</v>
      </c>
      <c r="Y135">
        <f ca="1"/>
        <v>160</v>
      </c>
      <c r="Z135">
        <f ca="1"/>
        <v>900</v>
      </c>
      <c r="AA135">
        <f ca="1"/>
        <v>144</v>
      </c>
      <c r="AB135">
        <f ca="1"/>
        <v>21600</v>
      </c>
    </row>
    <row r="136" spans="1:28" x14ac:dyDescent="0.25">
      <c r="L136" s="13">
        <v>160</v>
      </c>
      <c r="M136" s="13">
        <v>1200</v>
      </c>
      <c r="N136" s="13">
        <v>192</v>
      </c>
      <c r="O136" s="13">
        <v>38400</v>
      </c>
      <c r="Y136">
        <f ca="1"/>
        <v>160</v>
      </c>
      <c r="Z136">
        <f ca="1"/>
        <v>933</v>
      </c>
      <c r="AA136">
        <f ca="1"/>
        <v>149.5</v>
      </c>
      <c r="AB136">
        <f ca="1"/>
        <v>23200</v>
      </c>
    </row>
    <row r="137" spans="1:28" x14ac:dyDescent="0.25">
      <c r="L137" s="13">
        <v>160</v>
      </c>
      <c r="M137" s="13">
        <v>1233</v>
      </c>
      <c r="N137" s="13">
        <v>197.5</v>
      </c>
      <c r="O137" s="13">
        <v>40600</v>
      </c>
      <c r="Y137">
        <f ca="1"/>
        <v>160</v>
      </c>
      <c r="Z137">
        <f ca="1"/>
        <v>967</v>
      </c>
      <c r="AA137">
        <f ca="1"/>
        <v>154.5</v>
      </c>
      <c r="AB137">
        <f ca="1"/>
        <v>24900</v>
      </c>
    </row>
    <row r="138" spans="1:28" x14ac:dyDescent="0.25">
      <c r="L138" s="13">
        <v>160</v>
      </c>
      <c r="M138" s="13">
        <v>1267</v>
      </c>
      <c r="N138" s="13">
        <v>203</v>
      </c>
      <c r="O138" s="13">
        <v>42800</v>
      </c>
      <c r="Y138">
        <f ca="1"/>
        <v>160</v>
      </c>
      <c r="Z138">
        <f ca="1"/>
        <v>1000</v>
      </c>
      <c r="AA138">
        <f ca="1"/>
        <v>160</v>
      </c>
      <c r="AB138">
        <f ca="1"/>
        <v>26700</v>
      </c>
    </row>
    <row r="139" spans="1:28" x14ac:dyDescent="0.25">
      <c r="L139" s="13">
        <v>160</v>
      </c>
      <c r="M139" s="13">
        <v>1300</v>
      </c>
      <c r="N139" s="13">
        <v>208</v>
      </c>
      <c r="O139" s="13">
        <v>45100</v>
      </c>
      <c r="Y139">
        <f ca="1"/>
        <v>160</v>
      </c>
      <c r="Z139">
        <f ca="1"/>
        <v>1033</v>
      </c>
      <c r="AA139">
        <f ca="1"/>
        <v>165.5</v>
      </c>
      <c r="AB139">
        <f ca="1"/>
        <v>28500</v>
      </c>
    </row>
    <row r="140" spans="1:28" x14ac:dyDescent="0.25">
      <c r="L140" s="12">
        <v>185</v>
      </c>
      <c r="M140" s="12">
        <v>100</v>
      </c>
      <c r="N140" s="12">
        <v>308</v>
      </c>
      <c r="O140" s="12">
        <v>308</v>
      </c>
      <c r="Y140">
        <f ca="1"/>
        <v>160</v>
      </c>
      <c r="Z140">
        <f ca="1"/>
        <v>1067</v>
      </c>
      <c r="AA140">
        <f ca="1"/>
        <v>170.5</v>
      </c>
      <c r="AB140">
        <f ca="1"/>
        <v>30300</v>
      </c>
    </row>
    <row r="141" spans="1:28" x14ac:dyDescent="0.25">
      <c r="L141" s="12">
        <v>185</v>
      </c>
      <c r="M141" s="12">
        <v>133</v>
      </c>
      <c r="N141" s="12">
        <v>548</v>
      </c>
      <c r="O141" s="12">
        <v>548</v>
      </c>
      <c r="Y141">
        <f ca="1"/>
        <v>160</v>
      </c>
      <c r="Z141">
        <f ca="1"/>
        <v>1100</v>
      </c>
      <c r="AA141">
        <f ca="1"/>
        <v>176</v>
      </c>
      <c r="AB141">
        <f ca="1"/>
        <v>32300</v>
      </c>
    </row>
    <row r="142" spans="1:28" x14ac:dyDescent="0.25">
      <c r="L142" s="12">
        <v>185</v>
      </c>
      <c r="M142" s="12">
        <v>167</v>
      </c>
      <c r="N142" s="12">
        <v>857</v>
      </c>
      <c r="O142" s="12">
        <v>857</v>
      </c>
      <c r="Y142">
        <f ca="1"/>
        <v>160</v>
      </c>
      <c r="Z142">
        <f ca="1"/>
        <v>1133</v>
      </c>
      <c r="AA142">
        <f ca="1"/>
        <v>181.5</v>
      </c>
      <c r="AB142">
        <f ca="1"/>
        <v>34200</v>
      </c>
    </row>
    <row r="143" spans="1:28" x14ac:dyDescent="0.25">
      <c r="L143" s="12">
        <v>185</v>
      </c>
      <c r="M143" s="12">
        <v>200</v>
      </c>
      <c r="N143" s="12">
        <v>1235</v>
      </c>
      <c r="O143" s="12">
        <v>1235</v>
      </c>
      <c r="Y143">
        <f ca="1"/>
        <v>160</v>
      </c>
      <c r="Z143">
        <f ca="1"/>
        <v>1167</v>
      </c>
      <c r="AA143">
        <f ca="1"/>
        <v>186.5</v>
      </c>
      <c r="AB143">
        <f ca="1"/>
        <v>36300</v>
      </c>
    </row>
    <row r="144" spans="1:28" x14ac:dyDescent="0.25">
      <c r="L144" s="12">
        <v>185</v>
      </c>
      <c r="M144" s="12">
        <v>233</v>
      </c>
      <c r="N144" s="12">
        <v>1680</v>
      </c>
      <c r="O144" s="12">
        <v>160</v>
      </c>
      <c r="Y144">
        <f ca="1"/>
        <v>160</v>
      </c>
      <c r="Z144">
        <f ca="1"/>
        <v>1200</v>
      </c>
      <c r="AA144">
        <f ca="1"/>
        <v>192</v>
      </c>
      <c r="AB144">
        <f ca="1"/>
        <v>38400</v>
      </c>
    </row>
    <row r="145" spans="12:28" x14ac:dyDescent="0.25">
      <c r="L145" s="12">
        <v>185</v>
      </c>
      <c r="M145" s="12">
        <v>267</v>
      </c>
      <c r="N145" s="12">
        <v>2190</v>
      </c>
      <c r="O145" s="12">
        <v>2190</v>
      </c>
      <c r="Y145">
        <f ca="1"/>
        <v>160</v>
      </c>
      <c r="Z145">
        <f ca="1"/>
        <v>1233</v>
      </c>
      <c r="AA145">
        <f ca="1"/>
        <v>197.5</v>
      </c>
      <c r="AB145">
        <f ca="1"/>
        <v>40600</v>
      </c>
    </row>
    <row r="146" spans="12:28" x14ac:dyDescent="0.25">
      <c r="L146" s="12">
        <v>185</v>
      </c>
      <c r="M146" s="12">
        <v>300</v>
      </c>
      <c r="N146" s="12">
        <v>2780</v>
      </c>
      <c r="O146" s="12">
        <v>2780</v>
      </c>
      <c r="Y146">
        <f ca="1"/>
        <v>160</v>
      </c>
      <c r="Z146">
        <f ca="1"/>
        <v>1267</v>
      </c>
      <c r="AA146">
        <f ca="1"/>
        <v>203</v>
      </c>
      <c r="AB146">
        <f ca="1"/>
        <v>42800</v>
      </c>
    </row>
    <row r="147" spans="12:28" x14ac:dyDescent="0.25">
      <c r="L147" s="12">
        <v>185</v>
      </c>
      <c r="M147" s="12">
        <v>333</v>
      </c>
      <c r="N147" s="12">
        <v>3430</v>
      </c>
      <c r="O147" s="12">
        <v>3430</v>
      </c>
      <c r="Y147">
        <f ca="1"/>
        <v>160</v>
      </c>
      <c r="Z147">
        <f ca="1"/>
        <v>1300</v>
      </c>
      <c r="AA147">
        <f ca="1"/>
        <v>208</v>
      </c>
      <c r="AB147">
        <f ca="1"/>
        <v>45100</v>
      </c>
    </row>
    <row r="148" spans="12:28" x14ac:dyDescent="0.25">
      <c r="L148" s="12">
        <v>185</v>
      </c>
      <c r="M148" s="12">
        <v>367</v>
      </c>
      <c r="N148" s="12">
        <v>4150</v>
      </c>
      <c r="O148" s="12">
        <v>4150</v>
      </c>
      <c r="Y148">
        <f ca="1"/>
        <v>185</v>
      </c>
      <c r="Z148">
        <f ca="1"/>
        <v>100</v>
      </c>
      <c r="AA148">
        <f ca="1"/>
        <v>308</v>
      </c>
      <c r="AB148">
        <f ca="1"/>
        <v>308</v>
      </c>
    </row>
    <row r="149" spans="12:28" x14ac:dyDescent="0.25">
      <c r="L149" s="12">
        <v>185</v>
      </c>
      <c r="M149" s="12">
        <v>400</v>
      </c>
      <c r="N149" s="12">
        <v>4930</v>
      </c>
      <c r="O149" s="12">
        <v>4930</v>
      </c>
      <c r="Y149">
        <f ca="1"/>
        <v>185</v>
      </c>
      <c r="Z149">
        <f ca="1"/>
        <v>133</v>
      </c>
      <c r="AA149">
        <f ca="1"/>
        <v>548</v>
      </c>
      <c r="AB149">
        <f ca="1"/>
        <v>548</v>
      </c>
    </row>
    <row r="150" spans="12:28" x14ac:dyDescent="0.25">
      <c r="L150" s="12">
        <v>185</v>
      </c>
      <c r="M150" s="12">
        <v>433</v>
      </c>
      <c r="N150" s="12">
        <v>5790</v>
      </c>
      <c r="O150" s="12">
        <v>5790</v>
      </c>
      <c r="Y150">
        <f ca="1"/>
        <v>185</v>
      </c>
      <c r="Z150">
        <f ca="1"/>
        <v>167</v>
      </c>
      <c r="AA150">
        <f ca="1"/>
        <v>857</v>
      </c>
      <c r="AB150">
        <f ca="1"/>
        <v>857</v>
      </c>
    </row>
    <row r="151" spans="12:28" x14ac:dyDescent="0.25">
      <c r="L151" s="12">
        <v>185</v>
      </c>
      <c r="M151" s="12">
        <v>467</v>
      </c>
      <c r="N151" s="12">
        <v>6720</v>
      </c>
      <c r="O151" s="12">
        <v>6720</v>
      </c>
      <c r="Y151">
        <f ca="1"/>
        <v>185</v>
      </c>
      <c r="Z151">
        <f ca="1"/>
        <v>200</v>
      </c>
      <c r="AA151">
        <f ca="1"/>
        <v>1235</v>
      </c>
      <c r="AB151">
        <f ca="1"/>
        <v>1235</v>
      </c>
    </row>
    <row r="152" spans="12:28" x14ac:dyDescent="0.25">
      <c r="L152" s="12">
        <v>185</v>
      </c>
      <c r="M152" s="12">
        <v>500</v>
      </c>
      <c r="N152" s="12">
        <v>7710</v>
      </c>
      <c r="O152" s="12">
        <v>7710</v>
      </c>
      <c r="Y152">
        <f ca="1"/>
        <v>185</v>
      </c>
      <c r="Z152">
        <f ca="1"/>
        <v>233</v>
      </c>
      <c r="AA152">
        <f ca="1"/>
        <v>1680</v>
      </c>
      <c r="AB152">
        <f ca="1"/>
        <v>160</v>
      </c>
    </row>
    <row r="153" spans="12:28" x14ac:dyDescent="0.25">
      <c r="L153" s="12">
        <v>185</v>
      </c>
      <c r="M153" s="12">
        <v>533</v>
      </c>
      <c r="N153" s="12">
        <v>8770</v>
      </c>
      <c r="O153" s="12">
        <v>8770</v>
      </c>
      <c r="Y153">
        <f ca="1"/>
        <v>185</v>
      </c>
      <c r="Z153">
        <f ca="1"/>
        <v>267</v>
      </c>
      <c r="AA153">
        <f ca="1"/>
        <v>2190</v>
      </c>
      <c r="AB153">
        <f ca="1"/>
        <v>2190</v>
      </c>
    </row>
    <row r="154" spans="12:28" x14ac:dyDescent="0.25">
      <c r="L154" s="12">
        <v>185</v>
      </c>
      <c r="M154" s="12">
        <v>567</v>
      </c>
      <c r="N154" s="12">
        <v>9900</v>
      </c>
      <c r="O154" s="12">
        <v>9900</v>
      </c>
      <c r="Y154">
        <f ca="1"/>
        <v>185</v>
      </c>
      <c r="Z154">
        <f ca="1"/>
        <v>300</v>
      </c>
      <c r="AA154">
        <f ca="1"/>
        <v>2780</v>
      </c>
      <c r="AB154">
        <f ca="1"/>
        <v>2780</v>
      </c>
    </row>
    <row r="155" spans="12:28" x14ac:dyDescent="0.25">
      <c r="L155" s="12">
        <v>185</v>
      </c>
      <c r="M155" s="12">
        <v>600</v>
      </c>
      <c r="N155" s="12">
        <v>11100</v>
      </c>
      <c r="O155" s="12">
        <v>11100</v>
      </c>
      <c r="Y155">
        <f ca="1"/>
        <v>185</v>
      </c>
      <c r="Z155">
        <f ca="1"/>
        <v>333</v>
      </c>
      <c r="AA155">
        <f ca="1"/>
        <v>3430</v>
      </c>
      <c r="AB155">
        <f ca="1"/>
        <v>3430</v>
      </c>
    </row>
    <row r="156" spans="12:28" x14ac:dyDescent="0.25">
      <c r="L156" s="12">
        <v>185</v>
      </c>
      <c r="M156" s="12">
        <v>633</v>
      </c>
      <c r="N156" s="12">
        <v>12350</v>
      </c>
      <c r="O156" s="12">
        <v>12350</v>
      </c>
      <c r="Y156">
        <f ca="1"/>
        <v>185</v>
      </c>
      <c r="Z156">
        <f ca="1"/>
        <v>367</v>
      </c>
      <c r="AA156">
        <f ca="1"/>
        <v>4150</v>
      </c>
      <c r="AB156">
        <f ca="1"/>
        <v>4150</v>
      </c>
    </row>
    <row r="157" spans="12:28" x14ac:dyDescent="0.25">
      <c r="L157" s="12">
        <v>185</v>
      </c>
      <c r="M157" s="12">
        <v>667</v>
      </c>
      <c r="N157" s="12">
        <v>13700</v>
      </c>
      <c r="O157" s="12">
        <v>13700</v>
      </c>
      <c r="Y157">
        <f ca="1"/>
        <v>185</v>
      </c>
      <c r="Z157">
        <f ca="1"/>
        <v>400</v>
      </c>
      <c r="AA157">
        <f ca="1"/>
        <v>4930</v>
      </c>
      <c r="AB157">
        <f ca="1"/>
        <v>4930</v>
      </c>
    </row>
    <row r="158" spans="12:28" x14ac:dyDescent="0.25">
      <c r="L158" s="12">
        <v>185</v>
      </c>
      <c r="M158" s="12">
        <v>700</v>
      </c>
      <c r="N158" s="12">
        <v>15100</v>
      </c>
      <c r="O158" s="12">
        <v>15100</v>
      </c>
      <c r="Y158">
        <f ca="1"/>
        <v>185</v>
      </c>
      <c r="Z158">
        <f ca="1"/>
        <v>433</v>
      </c>
      <c r="AA158">
        <f ca="1"/>
        <v>5790</v>
      </c>
      <c r="AB158">
        <f ca="1"/>
        <v>5790</v>
      </c>
    </row>
    <row r="159" spans="12:28" x14ac:dyDescent="0.25">
      <c r="L159" s="12">
        <v>185</v>
      </c>
      <c r="M159" s="12">
        <v>733</v>
      </c>
      <c r="N159" s="12">
        <v>16600</v>
      </c>
      <c r="O159" s="12">
        <v>16600</v>
      </c>
      <c r="Y159">
        <f ca="1"/>
        <v>185</v>
      </c>
      <c r="Z159">
        <f ca="1"/>
        <v>467</v>
      </c>
      <c r="AA159">
        <f ca="1"/>
        <v>6720</v>
      </c>
      <c r="AB159">
        <f ca="1"/>
        <v>6720</v>
      </c>
    </row>
    <row r="160" spans="12:28" x14ac:dyDescent="0.25">
      <c r="L160" s="12">
        <v>185</v>
      </c>
      <c r="M160" s="12">
        <v>767</v>
      </c>
      <c r="N160" s="12">
        <v>18100</v>
      </c>
      <c r="O160" s="12">
        <v>18100</v>
      </c>
      <c r="Y160">
        <f ca="1"/>
        <v>185</v>
      </c>
      <c r="Z160">
        <f ca="1"/>
        <v>500</v>
      </c>
      <c r="AA160">
        <f ca="1"/>
        <v>7710</v>
      </c>
      <c r="AB160">
        <f ca="1"/>
        <v>7710</v>
      </c>
    </row>
    <row r="161" spans="12:28" x14ac:dyDescent="0.25">
      <c r="L161" s="12">
        <v>185</v>
      </c>
      <c r="M161" s="12">
        <v>800</v>
      </c>
      <c r="N161" s="12">
        <v>19750</v>
      </c>
      <c r="O161" s="12">
        <v>19750</v>
      </c>
      <c r="Y161">
        <f ca="1"/>
        <v>185</v>
      </c>
      <c r="Z161">
        <f ca="1"/>
        <v>533</v>
      </c>
      <c r="AA161">
        <f ca="1"/>
        <v>8770</v>
      </c>
      <c r="AB161">
        <f ca="1"/>
        <v>8770</v>
      </c>
    </row>
    <row r="162" spans="12:28" x14ac:dyDescent="0.25">
      <c r="L162" s="12">
        <v>185</v>
      </c>
      <c r="M162" s="12">
        <v>833</v>
      </c>
      <c r="N162" s="12">
        <v>21400</v>
      </c>
      <c r="O162" s="12">
        <v>21400</v>
      </c>
      <c r="Y162">
        <f ca="1"/>
        <v>185</v>
      </c>
      <c r="Z162">
        <f ca="1"/>
        <v>567</v>
      </c>
      <c r="AA162">
        <f ca="1"/>
        <v>9900</v>
      </c>
      <c r="AB162">
        <f ca="1"/>
        <v>9900</v>
      </c>
    </row>
    <row r="163" spans="12:28" x14ac:dyDescent="0.25">
      <c r="L163" s="12">
        <v>185</v>
      </c>
      <c r="M163" s="12">
        <v>867</v>
      </c>
      <c r="N163" s="12">
        <v>23200</v>
      </c>
      <c r="O163" s="12">
        <v>23200</v>
      </c>
      <c r="Y163">
        <f ca="1"/>
        <v>185</v>
      </c>
      <c r="Z163">
        <f ca="1"/>
        <v>600</v>
      </c>
      <c r="AA163">
        <f ca="1"/>
        <v>11100</v>
      </c>
      <c r="AB163">
        <f ca="1"/>
        <v>11100</v>
      </c>
    </row>
    <row r="164" spans="12:28" x14ac:dyDescent="0.25">
      <c r="L164" s="12">
        <v>185</v>
      </c>
      <c r="M164" s="12">
        <v>900</v>
      </c>
      <c r="N164" s="12">
        <v>25000</v>
      </c>
      <c r="O164" s="12">
        <v>25000</v>
      </c>
      <c r="Y164">
        <f ca="1"/>
        <v>185</v>
      </c>
      <c r="Z164">
        <f ca="1"/>
        <v>633</v>
      </c>
      <c r="AA164">
        <f ca="1"/>
        <v>12350</v>
      </c>
      <c r="AB164">
        <f ca="1"/>
        <v>12350</v>
      </c>
    </row>
    <row r="165" spans="12:28" x14ac:dyDescent="0.25">
      <c r="L165" s="12">
        <v>185</v>
      </c>
      <c r="M165" s="12">
        <v>933</v>
      </c>
      <c r="N165" s="12">
        <v>26900</v>
      </c>
      <c r="O165" s="12">
        <v>26900</v>
      </c>
      <c r="Y165">
        <f ca="1"/>
        <v>185</v>
      </c>
      <c r="Z165">
        <f ca="1"/>
        <v>667</v>
      </c>
      <c r="AA165">
        <f ca="1"/>
        <v>13700</v>
      </c>
      <c r="AB165">
        <f ca="1"/>
        <v>13700</v>
      </c>
    </row>
    <row r="166" spans="12:28" x14ac:dyDescent="0.25">
      <c r="L166" s="12">
        <v>185</v>
      </c>
      <c r="M166" s="12">
        <v>967</v>
      </c>
      <c r="N166" s="12">
        <v>28800</v>
      </c>
      <c r="O166" s="12">
        <v>28800</v>
      </c>
      <c r="Y166">
        <f ca="1"/>
        <v>185</v>
      </c>
      <c r="Z166">
        <f ca="1"/>
        <v>700</v>
      </c>
      <c r="AA166">
        <f ca="1"/>
        <v>15100</v>
      </c>
      <c r="AB166">
        <f ca="1"/>
        <v>15100</v>
      </c>
    </row>
    <row r="167" spans="12:28" x14ac:dyDescent="0.25">
      <c r="L167" s="12">
        <v>185</v>
      </c>
      <c r="M167" s="12">
        <v>1000</v>
      </c>
      <c r="N167" s="12">
        <v>30800</v>
      </c>
      <c r="O167" s="12">
        <v>30800</v>
      </c>
      <c r="Y167">
        <f ca="1"/>
        <v>185</v>
      </c>
      <c r="Z167">
        <f ca="1"/>
        <v>733</v>
      </c>
      <c r="AA167">
        <f ca="1"/>
        <v>16600</v>
      </c>
      <c r="AB167">
        <f ca="1"/>
        <v>16600</v>
      </c>
    </row>
    <row r="168" spans="12:28" x14ac:dyDescent="0.25">
      <c r="L168" s="12">
        <v>185</v>
      </c>
      <c r="M168" s="12">
        <v>1033</v>
      </c>
      <c r="N168" s="12">
        <v>32900</v>
      </c>
      <c r="O168" s="12">
        <v>32900</v>
      </c>
      <c r="Y168">
        <f ca="1"/>
        <v>185</v>
      </c>
      <c r="Z168">
        <f ca="1"/>
        <v>767</v>
      </c>
      <c r="AA168">
        <f ca="1"/>
        <v>18100</v>
      </c>
      <c r="AB168">
        <f ca="1"/>
        <v>18100</v>
      </c>
    </row>
    <row r="169" spans="12:28" x14ac:dyDescent="0.25">
      <c r="L169" s="12">
        <v>185</v>
      </c>
      <c r="M169" s="12">
        <v>1067</v>
      </c>
      <c r="N169" s="12">
        <v>35100</v>
      </c>
      <c r="O169" s="12">
        <v>35100</v>
      </c>
      <c r="Y169">
        <f ca="1"/>
        <v>185</v>
      </c>
      <c r="Z169">
        <f ca="1"/>
        <v>800</v>
      </c>
      <c r="AA169">
        <f ca="1"/>
        <v>19750</v>
      </c>
      <c r="AB169">
        <f ca="1"/>
        <v>19750</v>
      </c>
    </row>
    <row r="170" spans="12:28" x14ac:dyDescent="0.25">
      <c r="L170" s="12">
        <v>185</v>
      </c>
      <c r="M170" s="12">
        <v>1100</v>
      </c>
      <c r="N170" s="12">
        <v>37300</v>
      </c>
      <c r="O170" s="12">
        <v>37300</v>
      </c>
      <c r="Y170">
        <f ca="1"/>
        <v>185</v>
      </c>
      <c r="Z170">
        <f ca="1"/>
        <v>833</v>
      </c>
      <c r="AA170">
        <f ca="1"/>
        <v>21400</v>
      </c>
      <c r="AB170">
        <f ca="1"/>
        <v>21400</v>
      </c>
    </row>
    <row r="171" spans="12:28" x14ac:dyDescent="0.25">
      <c r="L171" s="12">
        <v>185</v>
      </c>
      <c r="M171" s="12">
        <v>1133</v>
      </c>
      <c r="N171" s="12">
        <v>39600</v>
      </c>
      <c r="O171" s="12">
        <v>39600</v>
      </c>
      <c r="Y171">
        <f ca="1"/>
        <v>185</v>
      </c>
      <c r="Z171">
        <f ca="1"/>
        <v>867</v>
      </c>
      <c r="AA171">
        <f ca="1"/>
        <v>23200</v>
      </c>
      <c r="AB171">
        <f ca="1"/>
        <v>23200</v>
      </c>
    </row>
    <row r="172" spans="12:28" x14ac:dyDescent="0.25">
      <c r="L172" s="12">
        <v>185</v>
      </c>
      <c r="M172" s="12">
        <v>1167</v>
      </c>
      <c r="N172" s="12">
        <v>42000</v>
      </c>
      <c r="O172" s="12">
        <v>42000</v>
      </c>
      <c r="Y172">
        <f ca="1"/>
        <v>185</v>
      </c>
      <c r="Z172">
        <f ca="1"/>
        <v>900</v>
      </c>
      <c r="AA172">
        <f ca="1"/>
        <v>25000</v>
      </c>
      <c r="AB172">
        <f ca="1"/>
        <v>25000</v>
      </c>
    </row>
    <row r="173" spans="12:28" x14ac:dyDescent="0.25">
      <c r="L173" s="12">
        <v>185</v>
      </c>
      <c r="M173" s="12">
        <v>1200</v>
      </c>
      <c r="N173" s="12">
        <v>44400</v>
      </c>
      <c r="O173" s="12">
        <v>44400</v>
      </c>
      <c r="Y173">
        <f ca="1"/>
        <v>185</v>
      </c>
      <c r="Z173">
        <f ca="1"/>
        <v>933</v>
      </c>
      <c r="AA173">
        <f ca="1"/>
        <v>26900</v>
      </c>
      <c r="AB173">
        <f ca="1"/>
        <v>26900</v>
      </c>
    </row>
    <row r="174" spans="12:28" x14ac:dyDescent="0.25">
      <c r="L174" s="12">
        <v>185</v>
      </c>
      <c r="M174" s="12">
        <v>1233</v>
      </c>
      <c r="N174" s="12">
        <v>46900</v>
      </c>
      <c r="O174" s="12">
        <v>46900</v>
      </c>
      <c r="Y174">
        <f ca="1"/>
        <v>185</v>
      </c>
      <c r="Z174">
        <f ca="1"/>
        <v>967</v>
      </c>
      <c r="AA174">
        <f ca="1"/>
        <v>28800</v>
      </c>
      <c r="AB174">
        <f ca="1"/>
        <v>28800</v>
      </c>
    </row>
    <row r="175" spans="12:28" x14ac:dyDescent="0.25">
      <c r="L175" s="12">
        <v>185</v>
      </c>
      <c r="M175" s="12">
        <v>1267</v>
      </c>
      <c r="N175" s="12">
        <v>49500</v>
      </c>
      <c r="O175" s="12">
        <v>49500</v>
      </c>
      <c r="Y175">
        <f ca="1"/>
        <v>185</v>
      </c>
      <c r="Z175">
        <f ca="1"/>
        <v>1000</v>
      </c>
      <c r="AA175">
        <f ca="1"/>
        <v>30800</v>
      </c>
      <c r="AB175">
        <f ca="1"/>
        <v>30800</v>
      </c>
    </row>
    <row r="176" spans="12:28" x14ac:dyDescent="0.25">
      <c r="L176" s="12">
        <v>185</v>
      </c>
      <c r="M176" s="12">
        <v>1300</v>
      </c>
      <c r="N176" s="12">
        <v>52100</v>
      </c>
      <c r="O176" s="12">
        <v>52100</v>
      </c>
      <c r="Y176">
        <f ca="1"/>
        <v>185</v>
      </c>
      <c r="Z176">
        <f ca="1"/>
        <v>1033</v>
      </c>
      <c r="AA176">
        <f ca="1"/>
        <v>32900</v>
      </c>
      <c r="AB176">
        <f ca="1"/>
        <v>32900</v>
      </c>
    </row>
    <row r="177" spans="12:28" x14ac:dyDescent="0.25">
      <c r="L177" s="12">
        <v>185</v>
      </c>
      <c r="M177" s="12">
        <v>1333</v>
      </c>
      <c r="N177" s="12">
        <v>54800</v>
      </c>
      <c r="O177" s="12">
        <v>54800</v>
      </c>
      <c r="Y177">
        <f ca="1"/>
        <v>185</v>
      </c>
      <c r="Z177">
        <f ca="1"/>
        <v>1067</v>
      </c>
      <c r="AA177">
        <f ca="1"/>
        <v>35100</v>
      </c>
      <c r="AB177">
        <f ca="1"/>
        <v>35100</v>
      </c>
    </row>
    <row r="178" spans="12:28" x14ac:dyDescent="0.25">
      <c r="L178" s="12">
        <v>185</v>
      </c>
      <c r="M178" s="12">
        <v>1367</v>
      </c>
      <c r="N178" s="12">
        <v>57600</v>
      </c>
      <c r="O178" s="12">
        <v>57600</v>
      </c>
      <c r="Y178">
        <f ca="1"/>
        <v>185</v>
      </c>
      <c r="Z178">
        <f ca="1"/>
        <v>1100</v>
      </c>
      <c r="AA178">
        <f ca="1"/>
        <v>37300</v>
      </c>
      <c r="AB178">
        <f ca="1"/>
        <v>37300</v>
      </c>
    </row>
    <row r="179" spans="12:28" x14ac:dyDescent="0.25">
      <c r="L179" s="12">
        <v>185</v>
      </c>
      <c r="M179" s="12">
        <v>1400</v>
      </c>
      <c r="N179" s="12">
        <v>60400</v>
      </c>
      <c r="O179" s="12">
        <v>60400</v>
      </c>
      <c r="Y179">
        <f ca="1"/>
        <v>185</v>
      </c>
      <c r="Z179">
        <f ca="1"/>
        <v>1133</v>
      </c>
      <c r="AA179">
        <f ca="1"/>
        <v>39600</v>
      </c>
      <c r="AB179">
        <f ca="1"/>
        <v>39600</v>
      </c>
    </row>
    <row r="180" spans="12:28" x14ac:dyDescent="0.25">
      <c r="L180" s="12">
        <v>185</v>
      </c>
      <c r="M180" s="12">
        <v>1433</v>
      </c>
      <c r="N180" s="12">
        <v>63300</v>
      </c>
      <c r="O180" s="12">
        <v>63300</v>
      </c>
      <c r="Y180">
        <f ca="1"/>
        <v>185</v>
      </c>
      <c r="Z180">
        <f ca="1"/>
        <v>1167</v>
      </c>
      <c r="AA180">
        <f ca="1"/>
        <v>42000</v>
      </c>
      <c r="AB180">
        <f ca="1"/>
        <v>42000</v>
      </c>
    </row>
    <row r="181" spans="12:28" x14ac:dyDescent="0.25">
      <c r="L181" s="12">
        <v>185</v>
      </c>
      <c r="M181" s="12">
        <v>1467</v>
      </c>
      <c r="N181" s="12">
        <v>66300</v>
      </c>
      <c r="O181" s="12">
        <v>66300</v>
      </c>
      <c r="Y181">
        <f ca="1"/>
        <v>185</v>
      </c>
      <c r="Z181">
        <f ca="1"/>
        <v>1200</v>
      </c>
      <c r="AA181">
        <f ca="1"/>
        <v>44400</v>
      </c>
      <c r="AB181">
        <f ca="1"/>
        <v>44400</v>
      </c>
    </row>
    <row r="182" spans="12:28" x14ac:dyDescent="0.25">
      <c r="L182" s="12">
        <v>185</v>
      </c>
      <c r="M182" s="12">
        <v>1500</v>
      </c>
      <c r="N182" s="12">
        <v>69400</v>
      </c>
      <c r="O182" s="12">
        <v>69400</v>
      </c>
      <c r="Y182">
        <f ca="1"/>
        <v>185</v>
      </c>
      <c r="Z182">
        <f ca="1"/>
        <v>1233</v>
      </c>
      <c r="AA182">
        <f ca="1"/>
        <v>46900</v>
      </c>
      <c r="AB182">
        <f ca="1"/>
        <v>46900</v>
      </c>
    </row>
    <row r="183" spans="12:28" x14ac:dyDescent="0.25">
      <c r="Y183">
        <f ca="1"/>
        <v>185</v>
      </c>
      <c r="Z183">
        <f ca="1"/>
        <v>1267</v>
      </c>
      <c r="AA183">
        <f ca="1"/>
        <v>49500</v>
      </c>
      <c r="AB183">
        <f ca="1"/>
        <v>49500</v>
      </c>
    </row>
    <row r="184" spans="12:28" x14ac:dyDescent="0.25">
      <c r="Y184">
        <f ca="1"/>
        <v>185</v>
      </c>
      <c r="Z184">
        <f ca="1"/>
        <v>1300</v>
      </c>
      <c r="AA184">
        <f ca="1"/>
        <v>52100</v>
      </c>
      <c r="AB184">
        <f ca="1"/>
        <v>52100</v>
      </c>
    </row>
    <row r="185" spans="12:28" x14ac:dyDescent="0.25">
      <c r="Y185">
        <f ca="1"/>
        <v>185</v>
      </c>
      <c r="Z185">
        <f ca="1"/>
        <v>1333</v>
      </c>
      <c r="AA185">
        <f ca="1"/>
        <v>54800</v>
      </c>
      <c r="AB185">
        <f ca="1"/>
        <v>54800</v>
      </c>
    </row>
    <row r="186" spans="12:28" x14ac:dyDescent="0.25">
      <c r="Y186">
        <f ca="1"/>
        <v>185</v>
      </c>
      <c r="Z186">
        <f ca="1"/>
        <v>1367</v>
      </c>
      <c r="AA186">
        <f ca="1"/>
        <v>57600</v>
      </c>
      <c r="AB186">
        <f ca="1"/>
        <v>57600</v>
      </c>
    </row>
    <row r="187" spans="12:28" x14ac:dyDescent="0.25">
      <c r="Y187">
        <f ca="1"/>
        <v>185</v>
      </c>
      <c r="Z187">
        <f ca="1"/>
        <v>1400</v>
      </c>
      <c r="AA187">
        <f ca="1"/>
        <v>60400</v>
      </c>
      <c r="AB187">
        <f ca="1"/>
        <v>60400</v>
      </c>
    </row>
    <row r="188" spans="12:28" x14ac:dyDescent="0.25">
      <c r="Y188">
        <f ca="1"/>
        <v>185</v>
      </c>
      <c r="Z188">
        <f ca="1"/>
        <v>1433</v>
      </c>
      <c r="AA188">
        <f ca="1"/>
        <v>63300</v>
      </c>
      <c r="AB188">
        <f ca="1"/>
        <v>63300</v>
      </c>
    </row>
    <row r="189" spans="12:28" x14ac:dyDescent="0.25">
      <c r="Y189">
        <f ca="1"/>
        <v>185</v>
      </c>
      <c r="Z189">
        <f ca="1"/>
        <v>1467</v>
      </c>
      <c r="AA189">
        <f ca="1"/>
        <v>66300</v>
      </c>
      <c r="AB189">
        <f ca="1"/>
        <v>66300</v>
      </c>
    </row>
    <row r="190" spans="12:28" x14ac:dyDescent="0.25">
      <c r="Y190">
        <f ca="1"/>
        <v>185</v>
      </c>
      <c r="Z190">
        <f ca="1"/>
        <v>1500</v>
      </c>
      <c r="AA190">
        <f ca="1"/>
        <v>69400</v>
      </c>
      <c r="AB190">
        <f ca="1"/>
        <v>69400</v>
      </c>
    </row>
  </sheetData>
  <mergeCells count="58">
    <mergeCell ref="K1:Y2"/>
    <mergeCell ref="Q23:S23"/>
    <mergeCell ref="Q24:S24"/>
    <mergeCell ref="U23:W23"/>
    <mergeCell ref="U24:W24"/>
    <mergeCell ref="AH12:AH14"/>
    <mergeCell ref="Q10:U10"/>
    <mergeCell ref="Q18:T18"/>
    <mergeCell ref="Q14:T14"/>
    <mergeCell ref="X15:Z15"/>
    <mergeCell ref="X12:Z12"/>
    <mergeCell ref="B4:D4"/>
    <mergeCell ref="B12:B14"/>
    <mergeCell ref="C12:C14"/>
    <mergeCell ref="D12:D14"/>
    <mergeCell ref="V12:V14"/>
    <mergeCell ref="AD12:AD14"/>
    <mergeCell ref="AF12:AF14"/>
    <mergeCell ref="AG12:AG14"/>
    <mergeCell ref="O12:O14"/>
    <mergeCell ref="G4:H4"/>
    <mergeCell ref="M12:M14"/>
    <mergeCell ref="N12:N14"/>
    <mergeCell ref="P12:P14"/>
    <mergeCell ref="G12:G14"/>
    <mergeCell ref="H12:H14"/>
    <mergeCell ref="I12:I14"/>
    <mergeCell ref="L12:L14"/>
    <mergeCell ref="L11:O11"/>
    <mergeCell ref="L10:O10"/>
    <mergeCell ref="AI12:AI14"/>
    <mergeCell ref="A1:I1"/>
    <mergeCell ref="B2:I2"/>
    <mergeCell ref="J4:K4"/>
    <mergeCell ref="AA12:AA14"/>
    <mergeCell ref="AE12:AE14"/>
    <mergeCell ref="E12:E14"/>
    <mergeCell ref="J12:J14"/>
    <mergeCell ref="B10:E10"/>
    <mergeCell ref="B11:E11"/>
    <mergeCell ref="G10:J10"/>
    <mergeCell ref="G11:J11"/>
    <mergeCell ref="N4:P4"/>
    <mergeCell ref="N5:P5"/>
    <mergeCell ref="D53:F53"/>
    <mergeCell ref="X5:Y5"/>
    <mergeCell ref="AA5:AC5"/>
    <mergeCell ref="N7:P7"/>
    <mergeCell ref="N6:O6"/>
    <mergeCell ref="G5:H5"/>
    <mergeCell ref="G6:H6"/>
    <mergeCell ref="AB12:AB14"/>
    <mergeCell ref="AC12:AC14"/>
    <mergeCell ref="B57:F57"/>
    <mergeCell ref="D55:F55"/>
    <mergeCell ref="B39:C39"/>
    <mergeCell ref="B38:C38"/>
    <mergeCell ref="F38:F39"/>
  </mergeCells>
  <conditionalFormatting sqref="D53:F53">
    <cfRule type="containsText" dxfId="6" priority="8" operator="containsText" text="Fejl">
      <formula>NOT(ISERROR(SEARCH("Fejl",D53)))</formula>
    </cfRule>
  </conditionalFormatting>
  <conditionalFormatting sqref="D55:F55">
    <cfRule type="containsText" dxfId="5" priority="5" operator="containsText" text="Fejl">
      <formula>NOT(ISERROR(SEARCH("Fejl",D55)))</formula>
    </cfRule>
  </conditionalFormatting>
  <conditionalFormatting sqref="X5:Y5">
    <cfRule type="containsText" dxfId="4" priority="4" operator="containsText" text="Manuel indtastning af kc,y">
      <formula>NOT(ISERROR(SEARCH("Manuel indtastning af kc,y",X5)))</formula>
    </cfRule>
  </conditionalFormatting>
  <conditionalFormatting sqref="AA5">
    <cfRule type="containsText" dxfId="3" priority="6" operator="containsText" text="Manuel indtastning af kc,z">
      <formula>NOT(ISERROR(SEARCH("Manuel indtastning af kc,z",AA5)))</formula>
    </cfRule>
  </conditionalFormatting>
  <conditionalFormatting sqref="X12:Z12">
    <cfRule type="containsText" dxfId="2" priority="2" operator="containsText" text="Mindre afstand">
      <formula>NOT(ISERROR(SEARCH("Mindre afstand",X12)))</formula>
    </cfRule>
  </conditionalFormatting>
  <conditionalFormatting sqref="X15:Z15">
    <cfRule type="containsText" dxfId="1" priority="3" operator="containsText" text="Større afstand">
      <formula>NOT(ISERROR(SEARCH("Større afstand",X15)))</formula>
    </cfRule>
  </conditionalFormatting>
  <conditionalFormatting sqref="H8">
    <cfRule type="expression" dxfId="0" priority="1">
      <formula>ISERROR(_xlfn.XMATCH(H8,_Kol2))</formula>
    </cfRule>
  </conditionalFormatting>
  <dataValidations count="4">
    <dataValidation type="list" allowBlank="1" showInputMessage="1" showErrorMessage="1" sqref="G5:H5" xr:uid="{47EDBB7D-184A-4230-B2A6-7CC8CDD9D7CB}">
      <formula1>"Firhøvlet træ,Savskåret træ,Limtræ"</formula1>
    </dataValidation>
    <dataValidation type="list" allowBlank="1" showInputMessage="1" showErrorMessage="1" sqref="I50" xr:uid="{0B2F2E8D-DDFB-49E8-95C1-297ECFBECF25}">
      <formula1>$I$51:$I$52</formula1>
    </dataValidation>
    <dataValidation type="list" allowBlank="1" showInputMessage="1" showErrorMessage="1" sqref="G8" xr:uid="{58F7A31C-3FD6-49C4-ABA4-CCEDA8BE5BCB}">
      <formula1>_Kol1</formula1>
    </dataValidation>
    <dataValidation type="list" allowBlank="1" showInputMessage="1" showErrorMessage="1" sqref="N5:P5" xr:uid="{09E2A0D1-3467-4D82-8076-28F2F2D1730E}">
      <formula1>$B$41:$B$50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D1A9-FFD1-4F54-9190-6C45F3EB53B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5</vt:i4>
      </vt:variant>
    </vt:vector>
  </HeadingPairs>
  <TitlesOfParts>
    <vt:vector size="7" baseType="lpstr">
      <vt:lpstr>Præ. facadelement over fag</vt:lpstr>
      <vt:lpstr>Mellemregninger</vt:lpstr>
      <vt:lpstr>_Kol1</vt:lpstr>
      <vt:lpstr>_Kol2</vt:lpstr>
      <vt:lpstr>_Kol3</vt:lpstr>
      <vt:lpstr>_Kol4</vt:lpstr>
      <vt:lpstr>_Spill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2025-01-13T07:53:20Z</dcterms:created>
  <dcterms:modified xsi:type="dcterms:W3CDTF">2025-01-23T15:21:51Z</dcterms:modified>
</cp:coreProperties>
</file>