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mp791\Desktop\"/>
    </mc:Choice>
  </mc:AlternateContent>
  <xr:revisionPtr revIDLastSave="0" documentId="13_ncr:1_{7078104C-DEBD-4D0B-BF8E-17C64DCB9CFF}" xr6:coauthVersionLast="47" xr6:coauthVersionMax="47" xr10:uidLastSave="{00000000-0000-0000-0000-000000000000}"/>
  <bookViews>
    <workbookView xWindow="-120" yWindow="-120" windowWidth="29040" windowHeight="16440" xr2:uid="{42731ECC-8828-4CD8-A3EA-4DB63B9E9AD5}"/>
  </bookViews>
  <sheets>
    <sheet name="Tyngdepunktsberegninger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62" i="1" l="1"/>
  <c r="L147" i="1"/>
  <c r="L155" i="1" s="1"/>
  <c r="L154" i="1"/>
  <c r="L162" i="1" s="1"/>
  <c r="L153" i="1"/>
  <c r="L161" i="1" s="1"/>
  <c r="L152" i="1"/>
  <c r="L160" i="1" s="1"/>
  <c r="L151" i="1"/>
  <c r="L159" i="1" s="1"/>
  <c r="C140" i="1"/>
  <c r="C136" i="1"/>
  <c r="H158" i="1" l="1"/>
  <c r="C158" i="1" s="1"/>
  <c r="L150" i="1"/>
  <c r="L158" i="1" s="1"/>
  <c r="L149" i="1"/>
  <c r="L157" i="1" s="1"/>
  <c r="L148" i="1"/>
  <c r="L156" i="1" s="1"/>
  <c r="H121" i="1"/>
  <c r="D118" i="1" s="1"/>
  <c r="H120" i="1"/>
  <c r="D119" i="1" s="1"/>
  <c r="H107" i="1"/>
  <c r="H106" i="1" s="1"/>
  <c r="D111" i="1"/>
  <c r="D104" i="1"/>
  <c r="D103" i="1"/>
  <c r="C8" i="1"/>
  <c r="L71" i="1"/>
  <c r="D77" i="1" s="1"/>
  <c r="L70" i="1"/>
  <c r="D76" i="1" s="1"/>
  <c r="L69" i="1"/>
  <c r="D75" i="1" s="1"/>
  <c r="L68" i="1"/>
  <c r="D74" i="1" s="1"/>
  <c r="L67" i="1"/>
  <c r="D73" i="1" s="1"/>
  <c r="L66" i="1"/>
  <c r="D72" i="1" s="1"/>
  <c r="E59" i="1"/>
  <c r="C61" i="1" s="1"/>
  <c r="E40" i="1"/>
  <c r="C42" i="1" s="1"/>
  <c r="E25" i="1"/>
  <c r="C27" i="1" s="1"/>
  <c r="H157" i="1" l="1"/>
  <c r="D78" i="1"/>
  <c r="C80" i="1" s="1"/>
  <c r="C113" i="1"/>
  <c r="H109" i="1"/>
  <c r="D117" i="1"/>
  <c r="D121" i="1" s="1"/>
  <c r="C123" i="1" l="1"/>
</calcChain>
</file>

<file path=xl/sharedStrings.xml><?xml version="1.0" encoding="utf-8"?>
<sst xmlns="http://schemas.openxmlformats.org/spreadsheetml/2006/main" count="279" uniqueCount="116">
  <si>
    <t>Tyngdepunktsberegning af elementer</t>
  </si>
  <si>
    <t>Af Michael Pedersen</t>
  </si>
  <si>
    <t>Nr.</t>
  </si>
  <si>
    <t>Bredde af element:</t>
  </si>
  <si>
    <t>[m]</t>
  </si>
  <si>
    <t>x=</t>
  </si>
  <si>
    <t>Lodret reaktion:</t>
  </si>
  <si>
    <t>[kN]</t>
  </si>
  <si>
    <t>Kvadrat-element</t>
  </si>
  <si>
    <t>Pistol-element</t>
  </si>
  <si>
    <t>Lodret reaktion A:</t>
  </si>
  <si>
    <t>Lodret reaktion B:</t>
  </si>
  <si>
    <t>Samlet lodret reaktion:</t>
  </si>
  <si>
    <t xml:space="preserve">x= </t>
  </si>
  <si>
    <t>Skrå-element</t>
  </si>
  <si>
    <t>Bredde af Kvadrat:</t>
  </si>
  <si>
    <t>Lodret reaktion af kvadrat:</t>
  </si>
  <si>
    <t>Lodret reaktion af trekant:</t>
  </si>
  <si>
    <t>Vindue-element</t>
  </si>
  <si>
    <t>Bredde af kvadrat A:</t>
  </si>
  <si>
    <t>Bredde af kvadrat B:</t>
  </si>
  <si>
    <t>Bredde af kvadrat C:</t>
  </si>
  <si>
    <t>Reaktion kvadrat A:</t>
  </si>
  <si>
    <t>Reaktion kvadrat B:</t>
  </si>
  <si>
    <t>Reaktion kvadrat C:</t>
  </si>
  <si>
    <t>Reaktion kvadrat D:</t>
  </si>
  <si>
    <t>Bredde af kvadrat D:</t>
  </si>
  <si>
    <t>Bredde af kvadrat E:</t>
  </si>
  <si>
    <t>Dør- og vindueelement</t>
  </si>
  <si>
    <t>Bredde af kvadrat F:</t>
  </si>
  <si>
    <t>Reaktion kvadrat E:</t>
  </si>
  <si>
    <t>Reaktion kvadrat F:</t>
  </si>
  <si>
    <t>Højde af kvadrat A:</t>
  </si>
  <si>
    <t>Højde af kvadrat B:</t>
  </si>
  <si>
    <t>Højde af kvadrat C:</t>
  </si>
  <si>
    <t>Højde af kvadrat D:</t>
  </si>
  <si>
    <t>Højde af kvadrat E:</t>
  </si>
  <si>
    <t>Højde af kvadrat F:</t>
  </si>
  <si>
    <t>Samlet kvadrat A.</t>
  </si>
  <si>
    <t>Samlet kvadrat B.</t>
  </si>
  <si>
    <t>Samlet kvadrat C.</t>
  </si>
  <si>
    <t>Samlet kvadrat D.</t>
  </si>
  <si>
    <t>Samlet kvadrat E.</t>
  </si>
  <si>
    <t>Samlet kvadrat F.</t>
  </si>
  <si>
    <t>Tykkelse af element:</t>
  </si>
  <si>
    <r>
      <t>[m</t>
    </r>
    <r>
      <rPr>
        <sz val="11"/>
        <color theme="1"/>
        <rFont val="Aptos Narrow"/>
        <family val="2"/>
      </rPr>
      <t>³]</t>
    </r>
  </si>
  <si>
    <t>Massefylde/densitet:</t>
  </si>
  <si>
    <r>
      <t>[kg/m</t>
    </r>
    <r>
      <rPr>
        <sz val="11"/>
        <color theme="1"/>
        <rFont val="Aptos Narrow"/>
        <family val="2"/>
      </rPr>
      <t>³]</t>
    </r>
  </si>
  <si>
    <r>
      <t>[kN</t>
    </r>
    <r>
      <rPr>
        <sz val="11"/>
        <color theme="1"/>
        <rFont val="Aptos Narrow"/>
        <family val="2"/>
      </rPr>
      <t>]</t>
    </r>
  </si>
  <si>
    <t>1 kilogram:</t>
  </si>
  <si>
    <r>
      <t>Samlet lodret reaktion</t>
    </r>
    <r>
      <rPr>
        <sz val="11"/>
        <color theme="1"/>
        <rFont val="Calibri"/>
        <family val="2"/>
      </rPr>
      <t>:</t>
    </r>
  </si>
  <si>
    <t>Tyngdepunktsberegning af sandwich-elementer</t>
  </si>
  <si>
    <t>Forplade:</t>
  </si>
  <si>
    <t>Isolering:</t>
  </si>
  <si>
    <t>Tykkelse</t>
  </si>
  <si>
    <t>Tykkelse:</t>
  </si>
  <si>
    <t>Bagplade:</t>
  </si>
  <si>
    <r>
      <t>[kN/m</t>
    </r>
    <r>
      <rPr>
        <sz val="11"/>
        <color theme="1"/>
        <rFont val="Aptos Narrow"/>
        <family val="2"/>
      </rPr>
      <t>³]</t>
    </r>
  </si>
  <si>
    <t>Kvadrat A:</t>
  </si>
  <si>
    <t>Kvadrat B:</t>
  </si>
  <si>
    <t>Tyngde på elementer:</t>
  </si>
  <si>
    <t>Tyngde af forplade:</t>
  </si>
  <si>
    <t>Tyngde af isolering:</t>
  </si>
  <si>
    <t>Tyngde af bagplade:</t>
  </si>
  <si>
    <t>Opgave 1:</t>
  </si>
  <si>
    <t>Tykkelse af forplade:</t>
  </si>
  <si>
    <t>Tykkelse af isolering:</t>
  </si>
  <si>
    <t>Tykkelse af bagplade:</t>
  </si>
  <si>
    <t>Opgave 2:</t>
  </si>
  <si>
    <t>Samlet tykkelse:</t>
  </si>
  <si>
    <t>Densitet (beton):</t>
  </si>
  <si>
    <t>Densitet (isolering):</t>
  </si>
  <si>
    <r>
      <t>[Kn7m</t>
    </r>
    <r>
      <rPr>
        <sz val="11"/>
        <color theme="1"/>
        <rFont val="Aptos Narrow"/>
        <family val="2"/>
      </rPr>
      <t>³]</t>
    </r>
  </si>
  <si>
    <r>
      <t>[Kn/m</t>
    </r>
    <r>
      <rPr>
        <sz val="11"/>
        <color theme="1"/>
        <rFont val="Aptos Narrow"/>
        <family val="2"/>
      </rPr>
      <t>³]</t>
    </r>
  </si>
  <si>
    <r>
      <t>[Kn/m</t>
    </r>
    <r>
      <rPr>
        <sz val="11"/>
        <color theme="1"/>
        <rFont val="Calibri"/>
        <family val="2"/>
      </rPr>
      <t>²</t>
    </r>
    <r>
      <rPr>
        <sz val="11"/>
        <color theme="1"/>
        <rFont val="Aptos Narrow"/>
        <family val="2"/>
        <scheme val="minor"/>
      </rPr>
      <t>]</t>
    </r>
  </si>
  <si>
    <t>[Kn/m²]</t>
  </si>
  <si>
    <t>Tyngdepunktsberegning i vendelementer</t>
  </si>
  <si>
    <t>Opgave 3</t>
  </si>
  <si>
    <t>y=</t>
  </si>
  <si>
    <t>Tyngdepunktsberegning for x og y-akse</t>
  </si>
  <si>
    <t>Ligning:</t>
  </si>
  <si>
    <r>
      <t>Bredde af kvadrat B</t>
    </r>
    <r>
      <rPr>
        <sz val="11"/>
        <color theme="1"/>
        <rFont val="Aptos Narrow"/>
        <family val="2"/>
      </rPr>
      <t>₂</t>
    </r>
    <r>
      <rPr>
        <sz val="11"/>
        <color theme="1"/>
        <rFont val="Aptos Narrow"/>
        <family val="2"/>
        <scheme val="minor"/>
      </rPr>
      <t>:</t>
    </r>
  </si>
  <si>
    <r>
      <t>Bredde af kvadrat A</t>
    </r>
    <r>
      <rPr>
        <sz val="11"/>
        <color theme="1"/>
        <rFont val="Aptos Narrow"/>
        <family val="2"/>
      </rPr>
      <t>₂</t>
    </r>
    <r>
      <rPr>
        <sz val="11"/>
        <color theme="1"/>
        <rFont val="Aptos Narrow"/>
        <family val="2"/>
        <scheme val="minor"/>
      </rPr>
      <t>:</t>
    </r>
  </si>
  <si>
    <r>
      <t>Bredde af kvadrat C</t>
    </r>
    <r>
      <rPr>
        <sz val="11"/>
        <color theme="1"/>
        <rFont val="Aptos Narrow"/>
        <family val="2"/>
      </rPr>
      <t>₂</t>
    </r>
    <r>
      <rPr>
        <sz val="11"/>
        <color theme="1"/>
        <rFont val="Aptos Narrow"/>
        <family val="2"/>
        <scheme val="minor"/>
      </rPr>
      <t>:</t>
    </r>
  </si>
  <si>
    <r>
      <t>Bredde af kvadrat D</t>
    </r>
    <r>
      <rPr>
        <sz val="11"/>
        <color theme="1"/>
        <rFont val="Aptos Narrow"/>
        <family val="2"/>
      </rPr>
      <t>₂</t>
    </r>
    <r>
      <rPr>
        <sz val="11"/>
        <color theme="1"/>
        <rFont val="Aptos Narrow"/>
        <family val="2"/>
        <scheme val="minor"/>
      </rPr>
      <t>:</t>
    </r>
  </si>
  <si>
    <r>
      <t>Bredde af kvadrat A</t>
    </r>
    <r>
      <rPr>
        <sz val="11"/>
        <color theme="1"/>
        <rFont val="Aptos Narrow"/>
        <family val="2"/>
      </rPr>
      <t>₁</t>
    </r>
    <r>
      <rPr>
        <sz val="11"/>
        <color theme="1"/>
        <rFont val="Aptos Narrow"/>
        <family val="2"/>
        <scheme val="minor"/>
      </rPr>
      <t>:</t>
    </r>
  </si>
  <si>
    <r>
      <t>Bredde af kvadrat B</t>
    </r>
    <r>
      <rPr>
        <sz val="11"/>
        <color theme="1"/>
        <rFont val="Aptos Narrow"/>
        <family val="2"/>
      </rPr>
      <t>₁</t>
    </r>
    <r>
      <rPr>
        <sz val="11"/>
        <color theme="1"/>
        <rFont val="Aptos Narrow"/>
        <family val="2"/>
        <scheme val="minor"/>
      </rPr>
      <t>:</t>
    </r>
  </si>
  <si>
    <r>
      <t>Bredde af kvadrat C</t>
    </r>
    <r>
      <rPr>
        <sz val="11"/>
        <color theme="1"/>
        <rFont val="Aptos Narrow"/>
        <family val="2"/>
      </rPr>
      <t>₁</t>
    </r>
    <r>
      <rPr>
        <sz val="11"/>
        <color theme="1"/>
        <rFont val="Aptos Narrow"/>
        <family val="2"/>
        <scheme val="minor"/>
      </rPr>
      <t>:</t>
    </r>
  </si>
  <si>
    <r>
      <t>Bredde af kvadrat D</t>
    </r>
    <r>
      <rPr>
        <sz val="11"/>
        <color theme="1"/>
        <rFont val="Aptos Narrow"/>
        <family val="2"/>
      </rPr>
      <t>₁</t>
    </r>
    <r>
      <rPr>
        <sz val="11"/>
        <color theme="1"/>
        <rFont val="Aptos Narrow"/>
        <family val="2"/>
        <scheme val="minor"/>
      </rPr>
      <t>:</t>
    </r>
  </si>
  <si>
    <r>
      <t>Højde af kvadrat A</t>
    </r>
    <r>
      <rPr>
        <sz val="11"/>
        <color theme="1"/>
        <rFont val="Aptos Narrow"/>
        <family val="2"/>
      </rPr>
      <t>₁</t>
    </r>
    <r>
      <rPr>
        <sz val="11"/>
        <color theme="1"/>
        <rFont val="Aptos Narrow"/>
        <family val="2"/>
        <scheme val="minor"/>
      </rPr>
      <t>:</t>
    </r>
  </si>
  <si>
    <r>
      <t>Højde af kvadrat A</t>
    </r>
    <r>
      <rPr>
        <sz val="11"/>
        <color theme="1"/>
        <rFont val="Aptos Narrow"/>
        <family val="2"/>
      </rPr>
      <t>₂</t>
    </r>
    <r>
      <rPr>
        <sz val="11"/>
        <color theme="1"/>
        <rFont val="Aptos Narrow"/>
        <family val="2"/>
        <scheme val="minor"/>
      </rPr>
      <t>:</t>
    </r>
  </si>
  <si>
    <r>
      <t>Højde af kvadrat B</t>
    </r>
    <r>
      <rPr>
        <sz val="11"/>
        <color theme="1"/>
        <rFont val="Aptos Narrow"/>
        <family val="2"/>
      </rPr>
      <t>₂</t>
    </r>
    <r>
      <rPr>
        <sz val="11"/>
        <color theme="1"/>
        <rFont val="Aptos Narrow"/>
        <family val="2"/>
        <scheme val="minor"/>
      </rPr>
      <t>:</t>
    </r>
  </si>
  <si>
    <r>
      <t>Højde af kvadrat C</t>
    </r>
    <r>
      <rPr>
        <sz val="11"/>
        <color theme="1"/>
        <rFont val="Aptos Narrow"/>
        <family val="2"/>
      </rPr>
      <t>₂</t>
    </r>
    <r>
      <rPr>
        <sz val="11"/>
        <color theme="1"/>
        <rFont val="Aptos Narrow"/>
        <family val="2"/>
        <scheme val="minor"/>
      </rPr>
      <t>:</t>
    </r>
  </si>
  <si>
    <r>
      <t>Højde af kvadrat D</t>
    </r>
    <r>
      <rPr>
        <sz val="11"/>
        <color theme="1"/>
        <rFont val="Aptos Narrow"/>
        <family val="2"/>
      </rPr>
      <t>₂</t>
    </r>
    <r>
      <rPr>
        <sz val="11"/>
        <color theme="1"/>
        <rFont val="Aptos Narrow"/>
        <family val="2"/>
        <scheme val="minor"/>
      </rPr>
      <t>:</t>
    </r>
  </si>
  <si>
    <r>
      <t>Højde af kvadrat B</t>
    </r>
    <r>
      <rPr>
        <sz val="11"/>
        <color theme="1"/>
        <rFont val="Aptos Narrow"/>
        <family val="2"/>
      </rPr>
      <t>₁</t>
    </r>
    <r>
      <rPr>
        <sz val="11"/>
        <color theme="1"/>
        <rFont val="Aptos Narrow"/>
        <family val="2"/>
        <scheme val="minor"/>
      </rPr>
      <t>:</t>
    </r>
  </si>
  <si>
    <r>
      <t>Højde af kvadrat C</t>
    </r>
    <r>
      <rPr>
        <sz val="11"/>
        <color theme="1"/>
        <rFont val="Aptos Narrow"/>
        <family val="2"/>
      </rPr>
      <t>₁</t>
    </r>
    <r>
      <rPr>
        <sz val="11"/>
        <color theme="1"/>
        <rFont val="Aptos Narrow"/>
        <family val="2"/>
        <scheme val="minor"/>
      </rPr>
      <t>:</t>
    </r>
  </si>
  <si>
    <r>
      <t>Højde af kvadrat D</t>
    </r>
    <r>
      <rPr>
        <sz val="11"/>
        <color theme="1"/>
        <rFont val="Aptos Narrow"/>
        <family val="2"/>
      </rPr>
      <t>₁</t>
    </r>
    <r>
      <rPr>
        <sz val="11"/>
        <color theme="1"/>
        <rFont val="Aptos Narrow"/>
        <family val="2"/>
        <scheme val="minor"/>
      </rPr>
      <t>:</t>
    </r>
  </si>
  <si>
    <r>
      <t>Samlet kvadrat A</t>
    </r>
    <r>
      <rPr>
        <sz val="11"/>
        <color theme="1"/>
        <rFont val="Aptos Narrow"/>
        <family val="2"/>
      </rPr>
      <t>₁</t>
    </r>
    <r>
      <rPr>
        <sz val="11"/>
        <color theme="1"/>
        <rFont val="Aptos Narrow"/>
        <family val="2"/>
        <scheme val="minor"/>
      </rPr>
      <t>.</t>
    </r>
  </si>
  <si>
    <r>
      <t>Samlet kvadrat B</t>
    </r>
    <r>
      <rPr>
        <sz val="11"/>
        <color theme="1"/>
        <rFont val="Aptos Narrow"/>
        <family val="2"/>
      </rPr>
      <t>₁</t>
    </r>
    <r>
      <rPr>
        <sz val="11"/>
        <color theme="1"/>
        <rFont val="Aptos Narrow"/>
        <family val="2"/>
        <scheme val="minor"/>
      </rPr>
      <t>.</t>
    </r>
  </si>
  <si>
    <r>
      <t>Samlet kvadrat C</t>
    </r>
    <r>
      <rPr>
        <sz val="11"/>
        <color theme="1"/>
        <rFont val="Aptos Narrow"/>
        <family val="2"/>
      </rPr>
      <t>₁</t>
    </r>
    <r>
      <rPr>
        <sz val="11"/>
        <color theme="1"/>
        <rFont val="Aptos Narrow"/>
        <family val="2"/>
        <scheme val="minor"/>
      </rPr>
      <t>.</t>
    </r>
  </si>
  <si>
    <r>
      <t>Samlet kvadrat D</t>
    </r>
    <r>
      <rPr>
        <sz val="11"/>
        <color theme="1"/>
        <rFont val="Aptos Narrow"/>
        <family val="2"/>
      </rPr>
      <t>₁</t>
    </r>
    <r>
      <rPr>
        <sz val="11"/>
        <color theme="1"/>
        <rFont val="Aptos Narrow"/>
        <family val="2"/>
        <scheme val="minor"/>
      </rPr>
      <t>.</t>
    </r>
  </si>
  <si>
    <r>
      <t>Samlet kvadrat A</t>
    </r>
    <r>
      <rPr>
        <sz val="11"/>
        <color theme="1"/>
        <rFont val="Aptos Narrow"/>
        <family val="2"/>
      </rPr>
      <t>₂</t>
    </r>
  </si>
  <si>
    <r>
      <t>Samlet kvadrat B</t>
    </r>
    <r>
      <rPr>
        <sz val="11"/>
        <color theme="1"/>
        <rFont val="Aptos Narrow"/>
        <family val="2"/>
      </rPr>
      <t>₂</t>
    </r>
  </si>
  <si>
    <r>
      <t>Samlet kvadrat C</t>
    </r>
    <r>
      <rPr>
        <sz val="11"/>
        <color theme="1"/>
        <rFont val="Aptos Narrow"/>
        <family val="2"/>
      </rPr>
      <t>₂</t>
    </r>
  </si>
  <si>
    <r>
      <t>Samlet kvadrat D</t>
    </r>
    <r>
      <rPr>
        <sz val="11"/>
        <color theme="1"/>
        <rFont val="Aptos Narrow"/>
        <family val="2"/>
      </rPr>
      <t>₂</t>
    </r>
  </si>
  <si>
    <r>
      <rPr>
        <sz val="11"/>
        <color theme="1"/>
        <rFont val="Aptos Narrow"/>
        <family val="2"/>
      </rPr>
      <t>Σ=</t>
    </r>
    <r>
      <rPr>
        <sz val="11"/>
        <color theme="1"/>
        <rFont val="Aptos Narrow"/>
        <family val="2"/>
        <scheme val="minor"/>
      </rPr>
      <t>lodret reaktion(A</t>
    </r>
    <r>
      <rPr>
        <sz val="11"/>
        <color theme="1"/>
        <rFont val="Aptos Narrow"/>
        <family val="2"/>
      </rPr>
      <t>₁-D₁</t>
    </r>
    <r>
      <rPr>
        <sz val="11"/>
        <color theme="1"/>
        <rFont val="Aptos Narrow"/>
        <family val="2"/>
        <scheme val="minor"/>
      </rPr>
      <t>)</t>
    </r>
    <r>
      <rPr>
        <sz val="11"/>
        <color theme="1"/>
        <rFont val="Calibri"/>
        <family val="2"/>
      </rPr>
      <t>:</t>
    </r>
  </si>
  <si>
    <r>
      <rPr>
        <sz val="11"/>
        <color theme="1"/>
        <rFont val="Aptos Narrow"/>
        <family val="2"/>
      </rPr>
      <t>Σ=</t>
    </r>
    <r>
      <rPr>
        <sz val="11"/>
        <color theme="1"/>
        <rFont val="Aptos Narrow"/>
        <family val="2"/>
        <scheme val="minor"/>
      </rPr>
      <t>lodret reaktion(A</t>
    </r>
    <r>
      <rPr>
        <sz val="11"/>
        <color theme="1"/>
        <rFont val="Aptos Narrow"/>
        <family val="2"/>
      </rPr>
      <t>₂-D₂</t>
    </r>
    <r>
      <rPr>
        <sz val="11"/>
        <color theme="1"/>
        <rFont val="Aptos Narrow"/>
        <family val="2"/>
        <scheme val="minor"/>
      </rPr>
      <t>)</t>
    </r>
    <r>
      <rPr>
        <sz val="11"/>
        <color theme="1"/>
        <rFont val="Calibri"/>
        <family val="2"/>
      </rPr>
      <t>:</t>
    </r>
  </si>
  <si>
    <r>
      <t>Reaktion kvadrat A</t>
    </r>
    <r>
      <rPr>
        <sz val="11"/>
        <color theme="1"/>
        <rFont val="Aptos Narrow"/>
        <family val="2"/>
      </rPr>
      <t>₁</t>
    </r>
    <r>
      <rPr>
        <sz val="11"/>
        <color theme="1"/>
        <rFont val="Aptos Narrow"/>
        <family val="2"/>
        <scheme val="minor"/>
      </rPr>
      <t>:</t>
    </r>
  </si>
  <si>
    <r>
      <t>Reaktion kvadrat B</t>
    </r>
    <r>
      <rPr>
        <sz val="11"/>
        <color theme="1"/>
        <rFont val="Aptos Narrow"/>
        <family val="2"/>
      </rPr>
      <t>₁</t>
    </r>
    <r>
      <rPr>
        <sz val="11"/>
        <color theme="1"/>
        <rFont val="Aptos Narrow"/>
        <family val="2"/>
        <scheme val="minor"/>
      </rPr>
      <t>:</t>
    </r>
  </si>
  <si>
    <r>
      <t>Reaktion kvadrat C</t>
    </r>
    <r>
      <rPr>
        <sz val="11"/>
        <color theme="1"/>
        <rFont val="Aptos Narrow"/>
        <family val="2"/>
      </rPr>
      <t>₁</t>
    </r>
    <r>
      <rPr>
        <sz val="11"/>
        <color theme="1"/>
        <rFont val="Aptos Narrow"/>
        <family val="2"/>
        <scheme val="minor"/>
      </rPr>
      <t>:</t>
    </r>
  </si>
  <si>
    <r>
      <t>Reaktion kvadrat D</t>
    </r>
    <r>
      <rPr>
        <sz val="11"/>
        <color theme="1"/>
        <rFont val="Aptos Narrow"/>
        <family val="2"/>
      </rPr>
      <t>₁</t>
    </r>
    <r>
      <rPr>
        <sz val="11"/>
        <color theme="1"/>
        <rFont val="Aptos Narrow"/>
        <family val="2"/>
        <scheme val="minor"/>
      </rPr>
      <t>:</t>
    </r>
  </si>
  <si>
    <r>
      <t>Reaktion kvadrat A</t>
    </r>
    <r>
      <rPr>
        <sz val="11"/>
        <color theme="1"/>
        <rFont val="Aptos Narrow"/>
        <family val="2"/>
      </rPr>
      <t>₂</t>
    </r>
    <r>
      <rPr>
        <sz val="11"/>
        <color theme="1"/>
        <rFont val="Aptos Narrow"/>
        <family val="2"/>
        <scheme val="minor"/>
      </rPr>
      <t>:</t>
    </r>
  </si>
  <si>
    <r>
      <t>Reaktion kvadrat B</t>
    </r>
    <r>
      <rPr>
        <sz val="11"/>
        <color theme="1"/>
        <rFont val="Aptos Narrow"/>
        <family val="2"/>
      </rPr>
      <t>₂</t>
    </r>
    <r>
      <rPr>
        <sz val="11"/>
        <color theme="1"/>
        <rFont val="Aptos Narrow"/>
        <family val="2"/>
        <scheme val="minor"/>
      </rPr>
      <t>:</t>
    </r>
  </si>
  <si>
    <r>
      <t>Reaktion kvadrat C</t>
    </r>
    <r>
      <rPr>
        <sz val="11"/>
        <color theme="1"/>
        <rFont val="Aptos Narrow"/>
        <family val="2"/>
      </rPr>
      <t>₂</t>
    </r>
    <r>
      <rPr>
        <sz val="11"/>
        <color theme="1"/>
        <rFont val="Aptos Narrow"/>
        <family val="2"/>
        <scheme val="minor"/>
      </rPr>
      <t>:</t>
    </r>
  </si>
  <si>
    <r>
      <t>Reaktion kvadrat D</t>
    </r>
    <r>
      <rPr>
        <sz val="11"/>
        <color theme="1"/>
        <rFont val="Aptos Narrow"/>
        <family val="2"/>
      </rPr>
      <t>₂</t>
    </r>
    <r>
      <rPr>
        <sz val="11"/>
        <color theme="1"/>
        <rFont val="Aptos Narrow"/>
        <family val="2"/>
        <scheme val="minor"/>
      </rPr>
      <t>:</t>
    </r>
  </si>
  <si>
    <t>Placering af løft af elementer i opgave 1 &amp;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</si>
</sst>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8" x14ac:knownFonts="1">
    <font>
      <sz val="11"/>
      <color theme="1"/>
      <name val="Aptos Narrow"/>
      <family val="2"/>
      <scheme val="minor"/>
    </font>
    <font>
      <sz val="26"/>
      <color theme="1"/>
      <name val="Aptos Narrow"/>
      <family val="2"/>
      <scheme val="minor"/>
    </font>
    <font>
      <sz val="20"/>
      <color theme="1"/>
      <name val="Aptos Narrow"/>
      <family val="2"/>
      <scheme val="minor"/>
    </font>
    <font>
      <sz val="11"/>
      <color theme="1"/>
      <name val="Calibri"/>
      <family val="2"/>
    </font>
    <font>
      <sz val="11"/>
      <color theme="1"/>
      <name val="Aptos Narrow"/>
      <family val="2"/>
    </font>
    <font>
      <b/>
      <u val="double"/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 val="double"/>
      <sz val="11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0" fillId="0" borderId="1" xfId="0" applyBorder="1"/>
    <xf numFmtId="0" fontId="0" fillId="2" borderId="1" xfId="0" applyFill="1" applyBorder="1"/>
    <xf numFmtId="0" fontId="0" fillId="0" borderId="1" xfId="0" applyBorder="1" applyAlignment="1">
      <alignment horizontal="left"/>
    </xf>
    <xf numFmtId="0" fontId="0" fillId="3" borderId="1" xfId="0" applyFill="1" applyBorder="1"/>
    <xf numFmtId="0" fontId="0" fillId="2" borderId="2" xfId="0" applyFill="1" applyBorder="1"/>
    <xf numFmtId="0" fontId="0" fillId="0" borderId="2" xfId="0" applyBorder="1"/>
    <xf numFmtId="165" fontId="0" fillId="3" borderId="1" xfId="0" applyNumberFormat="1" applyFill="1" applyBorder="1"/>
    <xf numFmtId="164" fontId="0" fillId="3" borderId="1" xfId="0" applyNumberFormat="1" applyFill="1" applyBorder="1"/>
    <xf numFmtId="1" fontId="0" fillId="0" borderId="0" xfId="0" applyNumberFormat="1"/>
    <xf numFmtId="2" fontId="0" fillId="2" borderId="1" xfId="0" applyNumberFormat="1" applyFill="1" applyBorder="1"/>
    <xf numFmtId="164" fontId="0" fillId="2" borderId="1" xfId="0" applyNumberFormat="1" applyFill="1" applyBorder="1"/>
    <xf numFmtId="0" fontId="0" fillId="0" borderId="3" xfId="0" applyBorder="1"/>
    <xf numFmtId="2" fontId="0" fillId="3" borderId="1" xfId="0" applyNumberFormat="1" applyFill="1" applyBorder="1"/>
    <xf numFmtId="0" fontId="0" fillId="0" borderId="1" xfId="0" applyBorder="1" applyAlignment="1">
      <alignment horizontal="left"/>
    </xf>
    <xf numFmtId="0" fontId="2" fillId="0" borderId="1" xfId="0" applyFont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5" xfId="0" applyBorder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4" xfId="0" applyBorder="1" applyAlignment="1">
      <alignment horizontal="left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2" fontId="7" fillId="3" borderId="1" xfId="0" applyNumberFormat="1" applyFont="1" applyFill="1" applyBorder="1"/>
    <xf numFmtId="1" fontId="0" fillId="0" borderId="1" xfId="0" applyNumberFormat="1" applyBorder="1"/>
    <xf numFmtId="1" fontId="0" fillId="4" borderId="1" xfId="0" applyNumberFormat="1" applyFont="1" applyFill="1" applyBorder="1"/>
    <xf numFmtId="2" fontId="0" fillId="3" borderId="1" xfId="0" applyNumberFormat="1" applyFont="1" applyFill="1" applyBorder="1"/>
    <xf numFmtId="0" fontId="0" fillId="4" borderId="0" xfId="0" applyFill="1" applyBorder="1"/>
    <xf numFmtId="0" fontId="0" fillId="4" borderId="0" xfId="0" applyFill="1" applyBorder="1" applyAlignment="1"/>
    <xf numFmtId="0" fontId="2" fillId="0" borderId="7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2" fontId="5" fillId="4" borderId="0" xfId="0" applyNumberFormat="1" applyFont="1" applyFill="1" applyBorder="1"/>
    <xf numFmtId="0" fontId="0" fillId="0" borderId="0" xfId="0" applyBorder="1"/>
    <xf numFmtId="0" fontId="0" fillId="0" borderId="5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</xdr:colOff>
      <xdr:row>2</xdr:row>
      <xdr:rowOff>28575</xdr:rowOff>
    </xdr:from>
    <xdr:to>
      <xdr:col>13</xdr:col>
      <xdr:colOff>371475</xdr:colOff>
      <xdr:row>16</xdr:row>
      <xdr:rowOff>171450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AC9F5760-919E-6769-ACF4-C07AF3C24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0" y="904875"/>
          <a:ext cx="4295775" cy="2952750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47625</xdr:colOff>
      <xdr:row>11</xdr:row>
      <xdr:rowOff>9526</xdr:rowOff>
    </xdr:from>
    <xdr:to>
      <xdr:col>6</xdr:col>
      <xdr:colOff>704849</xdr:colOff>
      <xdr:row>16</xdr:row>
      <xdr:rowOff>159692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09A1F52A-21D1-746F-C78D-4140076A5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743201"/>
          <a:ext cx="4029074" cy="1102666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oneCellAnchor>
    <xdr:from>
      <xdr:col>14</xdr:col>
      <xdr:colOff>285750</xdr:colOff>
      <xdr:row>14</xdr:row>
      <xdr:rowOff>123825</xdr:rowOff>
    </xdr:from>
    <xdr:ext cx="65" cy="172227"/>
    <xdr:sp macro="" textlink="">
      <xdr:nvSpPr>
        <xdr:cNvPr id="2" name="Tekstfelt 1">
          <a:extLst>
            <a:ext uri="{FF2B5EF4-FFF2-40B4-BE49-F238E27FC236}">
              <a16:creationId xmlns:a16="http://schemas.microsoft.com/office/drawing/2014/main" id="{43747FAA-0A83-3B6C-249A-21BB0F120C8B}"/>
            </a:ext>
          </a:extLst>
        </xdr:cNvPr>
        <xdr:cNvSpPr txBox="1"/>
      </xdr:nvSpPr>
      <xdr:spPr>
        <a:xfrm>
          <a:off x="8458200" y="328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a-DK" sz="1100" kern="1200"/>
        </a:p>
      </xdr:txBody>
    </xdr:sp>
    <xdr:clientData/>
  </xdr:oneCellAnchor>
  <xdr:twoCellAnchor editAs="oneCell">
    <xdr:from>
      <xdr:col>7</xdr:col>
      <xdr:colOff>28575</xdr:colOff>
      <xdr:row>18</xdr:row>
      <xdr:rowOff>19050</xdr:rowOff>
    </xdr:from>
    <xdr:to>
      <xdr:col>13</xdr:col>
      <xdr:colOff>371475</xdr:colOff>
      <xdr:row>32</xdr:row>
      <xdr:rowOff>171450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1EFB4917-6D9B-E989-F510-94DC626FF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0" y="4086225"/>
          <a:ext cx="4295775" cy="2962275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28575</xdr:colOff>
      <xdr:row>34</xdr:row>
      <xdr:rowOff>19050</xdr:rowOff>
    </xdr:from>
    <xdr:to>
      <xdr:col>13</xdr:col>
      <xdr:colOff>371475</xdr:colOff>
      <xdr:row>47</xdr:row>
      <xdr:rowOff>171450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492AEFC0-5DFA-7286-BE2B-3F4C21B29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0" y="7277100"/>
          <a:ext cx="4295775" cy="2771775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28575</xdr:colOff>
      <xdr:row>49</xdr:row>
      <xdr:rowOff>19049</xdr:rowOff>
    </xdr:from>
    <xdr:to>
      <xdr:col>13</xdr:col>
      <xdr:colOff>371475</xdr:colOff>
      <xdr:row>62</xdr:row>
      <xdr:rowOff>171449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D3482905-4EEB-C8A1-47EB-74F7727B7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10277474"/>
          <a:ext cx="4295775" cy="2771775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28574</xdr:colOff>
      <xdr:row>65</xdr:row>
      <xdr:rowOff>9523</xdr:rowOff>
    </xdr:from>
    <xdr:to>
      <xdr:col>19</xdr:col>
      <xdr:colOff>590549</xdr:colOff>
      <xdr:row>83</xdr:row>
      <xdr:rowOff>161924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BE8A8F5C-275C-708D-C631-2A4D57D2B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0549" y="13601698"/>
          <a:ext cx="4219575" cy="3581401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oneCellAnchor>
    <xdr:from>
      <xdr:col>13</xdr:col>
      <xdr:colOff>422800</xdr:colOff>
      <xdr:row>69</xdr:row>
      <xdr:rowOff>76200</xdr:rowOff>
    </xdr:from>
    <xdr:ext cx="520175" cy="937693"/>
    <xdr:sp macro="" textlink="">
      <xdr:nvSpPr>
        <xdr:cNvPr id="14" name="Rektangel 13">
          <a:extLst>
            <a:ext uri="{FF2B5EF4-FFF2-40B4-BE49-F238E27FC236}">
              <a16:creationId xmlns:a16="http://schemas.microsoft.com/office/drawing/2014/main" id="{5FE8953D-9823-0F81-39E8-8C754AE5CC05}"/>
            </a:ext>
          </a:extLst>
        </xdr:cNvPr>
        <xdr:cNvSpPr/>
      </xdr:nvSpPr>
      <xdr:spPr>
        <a:xfrm>
          <a:off x="8233300" y="14430375"/>
          <a:ext cx="520175" cy="93769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da-DK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</a:t>
          </a:r>
        </a:p>
      </xdr:txBody>
    </xdr:sp>
    <xdr:clientData/>
  </xdr:oneCellAnchor>
  <xdr:oneCellAnchor>
    <xdr:from>
      <xdr:col>15</xdr:col>
      <xdr:colOff>16306</xdr:colOff>
      <xdr:row>67</xdr:row>
      <xdr:rowOff>159803</xdr:rowOff>
    </xdr:from>
    <xdr:ext cx="567463" cy="937693"/>
    <xdr:sp macro="" textlink="">
      <xdr:nvSpPr>
        <xdr:cNvPr id="15" name="Rektangel 14">
          <a:extLst>
            <a:ext uri="{FF2B5EF4-FFF2-40B4-BE49-F238E27FC236}">
              <a16:creationId xmlns:a16="http://schemas.microsoft.com/office/drawing/2014/main" id="{7E783B0C-9F04-34C1-7FBA-AD1A6DCAA8F9}"/>
            </a:ext>
          </a:extLst>
        </xdr:cNvPr>
        <xdr:cNvSpPr/>
      </xdr:nvSpPr>
      <xdr:spPr>
        <a:xfrm>
          <a:off x="9046006" y="14132978"/>
          <a:ext cx="567463" cy="9376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da-DK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</a:t>
          </a:r>
        </a:p>
      </xdr:txBody>
    </xdr:sp>
    <xdr:clientData/>
  </xdr:oneCellAnchor>
  <xdr:oneCellAnchor>
    <xdr:from>
      <xdr:col>15</xdr:col>
      <xdr:colOff>541055</xdr:colOff>
      <xdr:row>75</xdr:row>
      <xdr:rowOff>150278</xdr:rowOff>
    </xdr:from>
    <xdr:ext cx="622863" cy="937693"/>
    <xdr:sp macro="" textlink="">
      <xdr:nvSpPr>
        <xdr:cNvPr id="16" name="Rektangel 15">
          <a:extLst>
            <a:ext uri="{FF2B5EF4-FFF2-40B4-BE49-F238E27FC236}">
              <a16:creationId xmlns:a16="http://schemas.microsoft.com/office/drawing/2014/main" id="{3EBE7241-F2D9-CFDB-4444-2E8B71B5D8FB}"/>
            </a:ext>
          </a:extLst>
        </xdr:cNvPr>
        <xdr:cNvSpPr/>
      </xdr:nvSpPr>
      <xdr:spPr>
        <a:xfrm>
          <a:off x="9570755" y="15647453"/>
          <a:ext cx="622863" cy="9376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da-DK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</a:t>
          </a:r>
        </a:p>
      </xdr:txBody>
    </xdr:sp>
    <xdr:clientData/>
  </xdr:oneCellAnchor>
  <xdr:oneCellAnchor>
    <xdr:from>
      <xdr:col>17</xdr:col>
      <xdr:colOff>38250</xdr:colOff>
      <xdr:row>67</xdr:row>
      <xdr:rowOff>178853</xdr:rowOff>
    </xdr:from>
    <xdr:ext cx="618823" cy="937693"/>
    <xdr:sp macro="" textlink="">
      <xdr:nvSpPr>
        <xdr:cNvPr id="17" name="Rektangel 16">
          <a:extLst>
            <a:ext uri="{FF2B5EF4-FFF2-40B4-BE49-F238E27FC236}">
              <a16:creationId xmlns:a16="http://schemas.microsoft.com/office/drawing/2014/main" id="{1543D9CF-044C-1E93-1364-AD5936E0AA06}"/>
            </a:ext>
          </a:extLst>
        </xdr:cNvPr>
        <xdr:cNvSpPr/>
      </xdr:nvSpPr>
      <xdr:spPr>
        <a:xfrm>
          <a:off x="10287150" y="14152028"/>
          <a:ext cx="618823" cy="9376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da-DK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</a:t>
          </a:r>
        </a:p>
      </xdr:txBody>
    </xdr:sp>
    <xdr:clientData/>
  </xdr:oneCellAnchor>
  <xdr:oneCellAnchor>
    <xdr:from>
      <xdr:col>17</xdr:col>
      <xdr:colOff>107573</xdr:colOff>
      <xdr:row>75</xdr:row>
      <xdr:rowOff>159803</xdr:rowOff>
    </xdr:from>
    <xdr:ext cx="537327" cy="937693"/>
    <xdr:sp macro="" textlink="">
      <xdr:nvSpPr>
        <xdr:cNvPr id="18" name="Rektangel 17">
          <a:extLst>
            <a:ext uri="{FF2B5EF4-FFF2-40B4-BE49-F238E27FC236}">
              <a16:creationId xmlns:a16="http://schemas.microsoft.com/office/drawing/2014/main" id="{0253E752-E498-9F3D-9D66-87E6CCF99916}"/>
            </a:ext>
          </a:extLst>
        </xdr:cNvPr>
        <xdr:cNvSpPr/>
      </xdr:nvSpPr>
      <xdr:spPr>
        <a:xfrm>
          <a:off x="10356473" y="15656978"/>
          <a:ext cx="537327" cy="9376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da-DK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</a:t>
          </a:r>
        </a:p>
      </xdr:txBody>
    </xdr:sp>
    <xdr:clientData/>
  </xdr:oneCellAnchor>
  <xdr:oneCellAnchor>
    <xdr:from>
      <xdr:col>18</xdr:col>
      <xdr:colOff>507624</xdr:colOff>
      <xdr:row>71</xdr:row>
      <xdr:rowOff>7403</xdr:rowOff>
    </xdr:from>
    <xdr:ext cx="537327" cy="937693"/>
    <xdr:sp macro="" textlink="">
      <xdr:nvSpPr>
        <xdr:cNvPr id="19" name="Rektangel 18">
          <a:extLst>
            <a:ext uri="{FF2B5EF4-FFF2-40B4-BE49-F238E27FC236}">
              <a16:creationId xmlns:a16="http://schemas.microsoft.com/office/drawing/2014/main" id="{09A95786-2E66-D96C-3413-BEF6873F6610}"/>
            </a:ext>
          </a:extLst>
        </xdr:cNvPr>
        <xdr:cNvSpPr/>
      </xdr:nvSpPr>
      <xdr:spPr>
        <a:xfrm>
          <a:off x="11366124" y="14742578"/>
          <a:ext cx="537327" cy="9376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da-DK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</a:t>
          </a:r>
        </a:p>
      </xdr:txBody>
    </xdr:sp>
    <xdr:clientData/>
  </xdr:oneCellAnchor>
  <xdr:twoCellAnchor editAs="oneCell">
    <xdr:from>
      <xdr:col>9</xdr:col>
      <xdr:colOff>28575</xdr:colOff>
      <xdr:row>86</xdr:row>
      <xdr:rowOff>19050</xdr:rowOff>
    </xdr:from>
    <xdr:to>
      <xdr:col>15</xdr:col>
      <xdr:colOff>600075</xdr:colOff>
      <xdr:row>100</xdr:row>
      <xdr:rowOff>161925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17E8B4F0-19EE-8F91-017A-86BED1143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5" y="17611725"/>
          <a:ext cx="4524375" cy="2809875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28575</xdr:colOff>
      <xdr:row>102</xdr:row>
      <xdr:rowOff>1</xdr:rowOff>
    </xdr:from>
    <xdr:to>
      <xdr:col>15</xdr:col>
      <xdr:colOff>600075</xdr:colOff>
      <xdr:row>113</xdr:row>
      <xdr:rowOff>180975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5BFA4B85-D727-07B5-2BAE-9841FCC0A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5" y="20640676"/>
          <a:ext cx="4524375" cy="2276474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28574</xdr:colOff>
      <xdr:row>117</xdr:row>
      <xdr:rowOff>38101</xdr:rowOff>
    </xdr:from>
    <xdr:to>
      <xdr:col>15</xdr:col>
      <xdr:colOff>581024</xdr:colOff>
      <xdr:row>129</xdr:row>
      <xdr:rowOff>171451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C240B376-ACFC-C1A0-6DA5-0635C6403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4" y="23536276"/>
          <a:ext cx="4505325" cy="2419350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19050</xdr:colOff>
      <xdr:row>133</xdr:row>
      <xdr:rowOff>28576</xdr:rowOff>
    </xdr:from>
    <xdr:to>
      <xdr:col>15</xdr:col>
      <xdr:colOff>590550</xdr:colOff>
      <xdr:row>141</xdr:row>
      <xdr:rowOff>171450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FEDD443C-462A-2913-1ACB-5AF054715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26574751"/>
          <a:ext cx="4524375" cy="1666874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28576</xdr:colOff>
      <xdr:row>145</xdr:row>
      <xdr:rowOff>19049</xdr:rowOff>
    </xdr:from>
    <xdr:to>
      <xdr:col>17</xdr:col>
      <xdr:colOff>600076</xdr:colOff>
      <xdr:row>162</xdr:row>
      <xdr:rowOff>0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73C267CD-9B65-CB24-0F5A-193511C42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0551" y="28851224"/>
          <a:ext cx="3009900" cy="3219451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oneCellAnchor>
    <xdr:from>
      <xdr:col>16</xdr:col>
      <xdr:colOff>137050</xdr:colOff>
      <xdr:row>156</xdr:row>
      <xdr:rowOff>142875</xdr:rowOff>
    </xdr:from>
    <xdr:ext cx="554575" cy="937693"/>
    <xdr:sp macro="" textlink="">
      <xdr:nvSpPr>
        <xdr:cNvPr id="22" name="Rektangel 21">
          <a:extLst>
            <a:ext uri="{FF2B5EF4-FFF2-40B4-BE49-F238E27FC236}">
              <a16:creationId xmlns:a16="http://schemas.microsoft.com/office/drawing/2014/main" id="{ADD6A629-E29E-46B7-05B8-210158F51778}"/>
            </a:ext>
          </a:extLst>
        </xdr:cNvPr>
        <xdr:cNvSpPr/>
      </xdr:nvSpPr>
      <xdr:spPr>
        <a:xfrm>
          <a:off x="9766825" y="31261050"/>
          <a:ext cx="554575" cy="9376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da-DK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</a:t>
          </a:r>
        </a:p>
      </xdr:txBody>
    </xdr:sp>
    <xdr:clientData/>
  </xdr:oneCellAnchor>
  <xdr:oneCellAnchor>
    <xdr:from>
      <xdr:col>15</xdr:col>
      <xdr:colOff>273481</xdr:colOff>
      <xdr:row>153</xdr:row>
      <xdr:rowOff>102653</xdr:rowOff>
    </xdr:from>
    <xdr:ext cx="567463" cy="937693"/>
    <xdr:sp macro="" textlink="">
      <xdr:nvSpPr>
        <xdr:cNvPr id="24" name="Rektangel 23">
          <a:extLst>
            <a:ext uri="{FF2B5EF4-FFF2-40B4-BE49-F238E27FC236}">
              <a16:creationId xmlns:a16="http://schemas.microsoft.com/office/drawing/2014/main" id="{2683B5BC-44E0-DDC0-ACF4-6E6A527016BE}"/>
            </a:ext>
          </a:extLst>
        </xdr:cNvPr>
        <xdr:cNvSpPr/>
      </xdr:nvSpPr>
      <xdr:spPr>
        <a:xfrm>
          <a:off x="9293656" y="30649328"/>
          <a:ext cx="567463" cy="9376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da-DK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</a:t>
          </a:r>
        </a:p>
      </xdr:txBody>
    </xdr:sp>
    <xdr:clientData/>
  </xdr:oneCellAnchor>
  <xdr:oneCellAnchor>
    <xdr:from>
      <xdr:col>16</xdr:col>
      <xdr:colOff>512480</xdr:colOff>
      <xdr:row>153</xdr:row>
      <xdr:rowOff>112178</xdr:rowOff>
    </xdr:from>
    <xdr:ext cx="622864" cy="937693"/>
    <xdr:sp macro="" textlink="">
      <xdr:nvSpPr>
        <xdr:cNvPr id="25" name="Rektangel 24">
          <a:extLst>
            <a:ext uri="{FF2B5EF4-FFF2-40B4-BE49-F238E27FC236}">
              <a16:creationId xmlns:a16="http://schemas.microsoft.com/office/drawing/2014/main" id="{2928ADA3-9335-278C-8FAC-613CDB3C0B5B}"/>
            </a:ext>
          </a:extLst>
        </xdr:cNvPr>
        <xdr:cNvSpPr/>
      </xdr:nvSpPr>
      <xdr:spPr>
        <a:xfrm>
          <a:off x="10142255" y="30658853"/>
          <a:ext cx="622864" cy="9376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da-DK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</a:t>
          </a:r>
        </a:p>
      </xdr:txBody>
    </xdr:sp>
    <xdr:clientData/>
  </xdr:oneCellAnchor>
  <xdr:oneCellAnchor>
    <xdr:from>
      <xdr:col>16</xdr:col>
      <xdr:colOff>121955</xdr:colOff>
      <xdr:row>148</xdr:row>
      <xdr:rowOff>169328</xdr:rowOff>
    </xdr:from>
    <xdr:ext cx="622864" cy="937693"/>
    <xdr:sp macro="" textlink="">
      <xdr:nvSpPr>
        <xdr:cNvPr id="26" name="Rektangel 25">
          <a:extLst>
            <a:ext uri="{FF2B5EF4-FFF2-40B4-BE49-F238E27FC236}">
              <a16:creationId xmlns:a16="http://schemas.microsoft.com/office/drawing/2014/main" id="{8A2C1225-8177-CFF5-CE1E-D380F0C6230D}"/>
            </a:ext>
          </a:extLst>
        </xdr:cNvPr>
        <xdr:cNvSpPr/>
      </xdr:nvSpPr>
      <xdr:spPr>
        <a:xfrm>
          <a:off x="9751730" y="29763503"/>
          <a:ext cx="622864" cy="9376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da-DK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</a:t>
          </a:r>
        </a:p>
      </xdr:txBody>
    </xdr:sp>
    <xdr:clientData/>
  </xdr:oneCellAnchor>
  <xdr:twoCellAnchor>
    <xdr:from>
      <xdr:col>16</xdr:col>
      <xdr:colOff>123825</xdr:colOff>
      <xdr:row>146</xdr:row>
      <xdr:rowOff>28575</xdr:rowOff>
    </xdr:from>
    <xdr:to>
      <xdr:col>16</xdr:col>
      <xdr:colOff>123825</xdr:colOff>
      <xdr:row>160</xdr:row>
      <xdr:rowOff>152400</xdr:rowOff>
    </xdr:to>
    <xdr:cxnSp macro="">
      <xdr:nvCxnSpPr>
        <xdr:cNvPr id="28" name="Lige forbindelse 27">
          <a:extLst>
            <a:ext uri="{FF2B5EF4-FFF2-40B4-BE49-F238E27FC236}">
              <a16:creationId xmlns:a16="http://schemas.microsoft.com/office/drawing/2014/main" id="{A310461E-938A-EEBA-DEC0-0D6A963801A9}"/>
            </a:ext>
          </a:extLst>
        </xdr:cNvPr>
        <xdr:cNvCxnSpPr/>
      </xdr:nvCxnSpPr>
      <xdr:spPr>
        <a:xfrm>
          <a:off x="10039350" y="29241750"/>
          <a:ext cx="0" cy="2790825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85725</xdr:colOff>
      <xdr:row>146</xdr:row>
      <xdr:rowOff>47625</xdr:rowOff>
    </xdr:from>
    <xdr:to>
      <xdr:col>17</xdr:col>
      <xdr:colOff>104775</xdr:colOff>
      <xdr:row>160</xdr:row>
      <xdr:rowOff>133350</xdr:rowOff>
    </xdr:to>
    <xdr:cxnSp macro="">
      <xdr:nvCxnSpPr>
        <xdr:cNvPr id="32" name="Lige forbindelse 31">
          <a:extLst>
            <a:ext uri="{FF2B5EF4-FFF2-40B4-BE49-F238E27FC236}">
              <a16:creationId xmlns:a16="http://schemas.microsoft.com/office/drawing/2014/main" id="{A0CBED2F-E03B-16EC-9483-807290C70204}"/>
            </a:ext>
          </a:extLst>
        </xdr:cNvPr>
        <xdr:cNvCxnSpPr/>
      </xdr:nvCxnSpPr>
      <xdr:spPr>
        <a:xfrm flipH="1">
          <a:off x="10610850" y="29260800"/>
          <a:ext cx="19050" cy="2752725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419100</xdr:colOff>
      <xdr:row>154</xdr:row>
      <xdr:rowOff>66675</xdr:rowOff>
    </xdr:from>
    <xdr:to>
      <xdr:col>17</xdr:col>
      <xdr:colOff>381000</xdr:colOff>
      <xdr:row>154</xdr:row>
      <xdr:rowOff>76200</xdr:rowOff>
    </xdr:to>
    <xdr:cxnSp macro="">
      <xdr:nvCxnSpPr>
        <xdr:cNvPr id="35" name="Lige forbindelse 34">
          <a:extLst>
            <a:ext uri="{FF2B5EF4-FFF2-40B4-BE49-F238E27FC236}">
              <a16:creationId xmlns:a16="http://schemas.microsoft.com/office/drawing/2014/main" id="{0E7C52AC-3959-BF46-A270-FBAD744D9C97}"/>
            </a:ext>
          </a:extLst>
        </xdr:cNvPr>
        <xdr:cNvCxnSpPr/>
      </xdr:nvCxnSpPr>
      <xdr:spPr>
        <a:xfrm>
          <a:off x="9725025" y="30803850"/>
          <a:ext cx="1181100" cy="9525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447675</xdr:colOff>
      <xdr:row>157</xdr:row>
      <xdr:rowOff>171450</xdr:rowOff>
    </xdr:from>
    <xdr:to>
      <xdr:col>17</xdr:col>
      <xdr:colOff>409575</xdr:colOff>
      <xdr:row>157</xdr:row>
      <xdr:rowOff>171450</xdr:rowOff>
    </xdr:to>
    <xdr:cxnSp macro="">
      <xdr:nvCxnSpPr>
        <xdr:cNvPr id="38" name="Lige forbindelse 37">
          <a:extLst>
            <a:ext uri="{FF2B5EF4-FFF2-40B4-BE49-F238E27FC236}">
              <a16:creationId xmlns:a16="http://schemas.microsoft.com/office/drawing/2014/main" id="{149644AD-3030-666B-0092-93102127B887}"/>
            </a:ext>
          </a:extLst>
        </xdr:cNvPr>
        <xdr:cNvCxnSpPr/>
      </xdr:nvCxnSpPr>
      <xdr:spPr>
        <a:xfrm>
          <a:off x="9753600" y="31480125"/>
          <a:ext cx="1181100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14579</xdr:colOff>
      <xdr:row>165</xdr:row>
      <xdr:rowOff>38100</xdr:rowOff>
    </xdr:from>
    <xdr:to>
      <xdr:col>18</xdr:col>
      <xdr:colOff>7193</xdr:colOff>
      <xdr:row>195</xdr:row>
      <xdr:rowOff>38100</xdr:rowOff>
    </xdr:to>
    <xdr:pic>
      <xdr:nvPicPr>
        <xdr:cNvPr id="34" name="Billede 33">
          <a:extLst>
            <a:ext uri="{FF2B5EF4-FFF2-40B4-BE49-F238E27FC236}">
              <a16:creationId xmlns:a16="http://schemas.microsoft.com/office/drawing/2014/main" id="{04B4A144-EDAE-C9E1-F0CB-52ADB8C6F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4107" y="32534873"/>
          <a:ext cx="11004680" cy="5685842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190499</xdr:colOff>
      <xdr:row>195</xdr:row>
      <xdr:rowOff>190499</xdr:rowOff>
    </xdr:from>
    <xdr:to>
      <xdr:col>11</xdr:col>
      <xdr:colOff>9525</xdr:colOff>
      <xdr:row>224</xdr:row>
      <xdr:rowOff>180974</xdr:rowOff>
    </xdr:to>
    <xdr:pic>
      <xdr:nvPicPr>
        <xdr:cNvPr id="37" name="Billede 36">
          <a:extLst>
            <a:ext uri="{FF2B5EF4-FFF2-40B4-BE49-F238E27FC236}">
              <a16:creationId xmlns:a16="http://schemas.microsoft.com/office/drawing/2014/main" id="{93BE97D0-D944-BA05-51CF-987C3E335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0499" y="38838787"/>
          <a:ext cx="6678627" cy="5561399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196</xdr:row>
      <xdr:rowOff>172627</xdr:rowOff>
    </xdr:from>
    <xdr:to>
      <xdr:col>6</xdr:col>
      <xdr:colOff>314325</xdr:colOff>
      <xdr:row>197</xdr:row>
      <xdr:rowOff>134527</xdr:rowOff>
    </xdr:to>
    <xdr:cxnSp macro="">
      <xdr:nvCxnSpPr>
        <xdr:cNvPr id="40" name="Lige forbindelse 39">
          <a:extLst>
            <a:ext uri="{FF2B5EF4-FFF2-40B4-BE49-F238E27FC236}">
              <a16:creationId xmlns:a16="http://schemas.microsoft.com/office/drawing/2014/main" id="{EF9F64B1-0416-79F9-B3FA-0F1B4E29759B}"/>
            </a:ext>
          </a:extLst>
        </xdr:cNvPr>
        <xdr:cNvCxnSpPr/>
      </xdr:nvCxnSpPr>
      <xdr:spPr>
        <a:xfrm>
          <a:off x="3690884" y="39118105"/>
          <a:ext cx="0" cy="15454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314325</xdr:colOff>
      <xdr:row>197</xdr:row>
      <xdr:rowOff>47625</xdr:rowOff>
    </xdr:from>
    <xdr:to>
      <xdr:col>10</xdr:col>
      <xdr:colOff>133350</xdr:colOff>
      <xdr:row>197</xdr:row>
      <xdr:rowOff>57150</xdr:rowOff>
    </xdr:to>
    <xdr:cxnSp macro="">
      <xdr:nvCxnSpPr>
        <xdr:cNvPr id="43" name="Lige forbindelse 42">
          <a:extLst>
            <a:ext uri="{FF2B5EF4-FFF2-40B4-BE49-F238E27FC236}">
              <a16:creationId xmlns:a16="http://schemas.microsoft.com/office/drawing/2014/main" id="{93B14EBB-28FD-9DE9-A090-D2BD078A8750}"/>
            </a:ext>
          </a:extLst>
        </xdr:cNvPr>
        <xdr:cNvCxnSpPr/>
      </xdr:nvCxnSpPr>
      <xdr:spPr>
        <a:xfrm flipV="1">
          <a:off x="3686175" y="38785800"/>
          <a:ext cx="2505075" cy="9525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142875</xdr:colOff>
      <xdr:row>196</xdr:row>
      <xdr:rowOff>148226</xdr:rowOff>
    </xdr:from>
    <xdr:to>
      <xdr:col>10</xdr:col>
      <xdr:colOff>142875</xdr:colOff>
      <xdr:row>197</xdr:row>
      <xdr:rowOff>129176</xdr:rowOff>
    </xdr:to>
    <xdr:cxnSp macro="">
      <xdr:nvCxnSpPr>
        <xdr:cNvPr id="46" name="Lige forbindelse 45">
          <a:extLst>
            <a:ext uri="{FF2B5EF4-FFF2-40B4-BE49-F238E27FC236}">
              <a16:creationId xmlns:a16="http://schemas.microsoft.com/office/drawing/2014/main" id="{EB6AB451-D7A2-EF13-8EC0-7199012D7C06}"/>
            </a:ext>
          </a:extLst>
        </xdr:cNvPr>
        <xdr:cNvCxnSpPr/>
      </xdr:nvCxnSpPr>
      <xdr:spPr>
        <a:xfrm>
          <a:off x="6205698" y="39093704"/>
          <a:ext cx="0" cy="17359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781264</xdr:colOff>
      <xdr:row>196</xdr:row>
      <xdr:rowOff>187289</xdr:rowOff>
    </xdr:from>
    <xdr:to>
      <xdr:col>6</xdr:col>
      <xdr:colOff>781264</xdr:colOff>
      <xdr:row>197</xdr:row>
      <xdr:rowOff>112373</xdr:rowOff>
    </xdr:to>
    <xdr:cxnSp macro="">
      <xdr:nvCxnSpPr>
        <xdr:cNvPr id="51" name="Lige forbindelse 50">
          <a:extLst>
            <a:ext uri="{FF2B5EF4-FFF2-40B4-BE49-F238E27FC236}">
              <a16:creationId xmlns:a16="http://schemas.microsoft.com/office/drawing/2014/main" id="{302AEA99-F4C9-BCD5-6232-FC2E3E12F6EB}"/>
            </a:ext>
          </a:extLst>
        </xdr:cNvPr>
        <xdr:cNvCxnSpPr/>
      </xdr:nvCxnSpPr>
      <xdr:spPr>
        <a:xfrm>
          <a:off x="4157823" y="39132767"/>
          <a:ext cx="0" cy="117724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214045</xdr:colOff>
      <xdr:row>196</xdr:row>
      <xdr:rowOff>181938</xdr:rowOff>
    </xdr:from>
    <xdr:to>
      <xdr:col>9</xdr:col>
      <xdr:colOff>219396</xdr:colOff>
      <xdr:row>197</xdr:row>
      <xdr:rowOff>107022</xdr:rowOff>
    </xdr:to>
    <xdr:cxnSp macro="">
      <xdr:nvCxnSpPr>
        <xdr:cNvPr id="54" name="Lige forbindelse 53">
          <a:extLst>
            <a:ext uri="{FF2B5EF4-FFF2-40B4-BE49-F238E27FC236}">
              <a16:creationId xmlns:a16="http://schemas.microsoft.com/office/drawing/2014/main" id="{D6D2BC82-D656-CB2D-796D-213770654B4B}"/>
            </a:ext>
          </a:extLst>
        </xdr:cNvPr>
        <xdr:cNvCxnSpPr/>
      </xdr:nvCxnSpPr>
      <xdr:spPr>
        <a:xfrm>
          <a:off x="5666840" y="39127416"/>
          <a:ext cx="5351" cy="117724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436010</xdr:colOff>
      <xdr:row>196</xdr:row>
      <xdr:rowOff>2566</xdr:rowOff>
    </xdr:from>
    <xdr:ext cx="1438877" cy="280205"/>
    <xdr:sp macro="" textlink="">
      <xdr:nvSpPr>
        <xdr:cNvPr id="66" name="Rektangel 65">
          <a:extLst>
            <a:ext uri="{FF2B5EF4-FFF2-40B4-BE49-F238E27FC236}">
              <a16:creationId xmlns:a16="http://schemas.microsoft.com/office/drawing/2014/main" id="{E48DB203-8BC5-45DA-9F93-1EC9DDFF9E50}"/>
            </a:ext>
          </a:extLst>
        </xdr:cNvPr>
        <xdr:cNvSpPr/>
      </xdr:nvSpPr>
      <xdr:spPr>
        <a:xfrm>
          <a:off x="3202541" y="38948044"/>
          <a:ext cx="1438877" cy="28020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da-DK" sz="12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0,72</a:t>
          </a:r>
        </a:p>
      </xdr:txBody>
    </xdr:sp>
    <xdr:clientData/>
  </xdr:oneCellAnchor>
  <xdr:twoCellAnchor>
    <xdr:from>
      <xdr:col>8</xdr:col>
      <xdr:colOff>69012</xdr:colOff>
      <xdr:row>197</xdr:row>
      <xdr:rowOff>4105</xdr:rowOff>
    </xdr:from>
    <xdr:to>
      <xdr:col>8</xdr:col>
      <xdr:colOff>69012</xdr:colOff>
      <xdr:row>197</xdr:row>
      <xdr:rowOff>111127</xdr:rowOff>
    </xdr:to>
    <xdr:cxnSp macro="">
      <xdr:nvCxnSpPr>
        <xdr:cNvPr id="68" name="Lige forbindelse 67">
          <a:extLst>
            <a:ext uri="{FF2B5EF4-FFF2-40B4-BE49-F238E27FC236}">
              <a16:creationId xmlns:a16="http://schemas.microsoft.com/office/drawing/2014/main" id="{3ECF5BCB-3BAA-8D25-DE74-EBC2FD52AB02}"/>
            </a:ext>
          </a:extLst>
        </xdr:cNvPr>
        <xdr:cNvCxnSpPr/>
      </xdr:nvCxnSpPr>
      <xdr:spPr>
        <a:xfrm>
          <a:off x="4897202" y="38428448"/>
          <a:ext cx="0" cy="107022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353174</xdr:colOff>
      <xdr:row>195</xdr:row>
      <xdr:rowOff>176586</xdr:rowOff>
    </xdr:from>
    <xdr:ext cx="1438877" cy="280205"/>
    <xdr:sp macro="" textlink="">
      <xdr:nvSpPr>
        <xdr:cNvPr id="72" name="Rektangel 71">
          <a:extLst>
            <a:ext uri="{FF2B5EF4-FFF2-40B4-BE49-F238E27FC236}">
              <a16:creationId xmlns:a16="http://schemas.microsoft.com/office/drawing/2014/main" id="{122EC8C2-2929-4C34-9FE7-A1ABE0DED1EE}"/>
            </a:ext>
          </a:extLst>
        </xdr:cNvPr>
        <xdr:cNvSpPr/>
      </xdr:nvSpPr>
      <xdr:spPr>
        <a:xfrm>
          <a:off x="5195941" y="38929423"/>
          <a:ext cx="1438877" cy="28020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da-DK" sz="12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0,72</a:t>
          </a:r>
        </a:p>
      </xdr:txBody>
    </xdr:sp>
    <xdr:clientData/>
  </xdr:oneCellAnchor>
  <xdr:oneCellAnchor>
    <xdr:from>
      <xdr:col>7</xdr:col>
      <xdr:colOff>298833</xdr:colOff>
      <xdr:row>196</xdr:row>
      <xdr:rowOff>14853</xdr:rowOff>
    </xdr:from>
    <xdr:ext cx="1438877" cy="280205"/>
    <xdr:sp macro="" textlink="">
      <xdr:nvSpPr>
        <xdr:cNvPr id="74" name="Rektangel 73">
          <a:extLst>
            <a:ext uri="{FF2B5EF4-FFF2-40B4-BE49-F238E27FC236}">
              <a16:creationId xmlns:a16="http://schemas.microsoft.com/office/drawing/2014/main" id="{FFB7159D-BF5D-401C-9381-6E109D589E4A}"/>
            </a:ext>
          </a:extLst>
        </xdr:cNvPr>
        <xdr:cNvSpPr/>
      </xdr:nvSpPr>
      <xdr:spPr>
        <a:xfrm>
          <a:off x="4519393" y="38250338"/>
          <a:ext cx="1438877" cy="28020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da-DK" sz="12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1,08</a:t>
          </a:r>
        </a:p>
      </xdr:txBody>
    </xdr:sp>
    <xdr:clientData/>
  </xdr:oneCellAnchor>
  <xdr:oneCellAnchor>
    <xdr:from>
      <xdr:col>6</xdr:col>
      <xdr:colOff>436761</xdr:colOff>
      <xdr:row>196</xdr:row>
      <xdr:rowOff>1245</xdr:rowOff>
    </xdr:from>
    <xdr:ext cx="1438877" cy="280205"/>
    <xdr:sp macro="" textlink="">
      <xdr:nvSpPr>
        <xdr:cNvPr id="76" name="Rektangel 75">
          <a:extLst>
            <a:ext uri="{FF2B5EF4-FFF2-40B4-BE49-F238E27FC236}">
              <a16:creationId xmlns:a16="http://schemas.microsoft.com/office/drawing/2014/main" id="{B726AD5C-4E84-4557-A832-C96A34E130AB}"/>
            </a:ext>
          </a:extLst>
        </xdr:cNvPr>
        <xdr:cNvSpPr/>
      </xdr:nvSpPr>
      <xdr:spPr>
        <a:xfrm>
          <a:off x="3799250" y="38236730"/>
          <a:ext cx="1438877" cy="28020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da-DK" sz="12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1,08</a:t>
          </a:r>
        </a:p>
      </xdr:txBody>
    </xdr:sp>
    <xdr:clientData/>
  </xdr:oneCellAnchor>
  <xdr:twoCellAnchor>
    <xdr:from>
      <xdr:col>6</xdr:col>
      <xdr:colOff>786615</xdr:colOff>
      <xdr:row>198</xdr:row>
      <xdr:rowOff>64214</xdr:rowOff>
    </xdr:from>
    <xdr:to>
      <xdr:col>6</xdr:col>
      <xdr:colOff>791966</xdr:colOff>
      <xdr:row>199</xdr:row>
      <xdr:rowOff>37458</xdr:rowOff>
    </xdr:to>
    <xdr:cxnSp macro="">
      <xdr:nvCxnSpPr>
        <xdr:cNvPr id="78" name="Lige forbindelse 77">
          <a:extLst>
            <a:ext uri="{FF2B5EF4-FFF2-40B4-BE49-F238E27FC236}">
              <a16:creationId xmlns:a16="http://schemas.microsoft.com/office/drawing/2014/main" id="{2DF1D926-0204-A6B2-7089-EACA9BE6510A}"/>
            </a:ext>
          </a:extLst>
        </xdr:cNvPr>
        <xdr:cNvCxnSpPr/>
      </xdr:nvCxnSpPr>
      <xdr:spPr>
        <a:xfrm flipH="1">
          <a:off x="4163174" y="39394972"/>
          <a:ext cx="5351" cy="165885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224747</xdr:colOff>
      <xdr:row>198</xdr:row>
      <xdr:rowOff>58863</xdr:rowOff>
    </xdr:from>
    <xdr:to>
      <xdr:col>9</xdr:col>
      <xdr:colOff>230098</xdr:colOff>
      <xdr:row>199</xdr:row>
      <xdr:rowOff>5351</xdr:rowOff>
    </xdr:to>
    <xdr:cxnSp macro="">
      <xdr:nvCxnSpPr>
        <xdr:cNvPr id="81" name="Lige forbindelse 80">
          <a:extLst>
            <a:ext uri="{FF2B5EF4-FFF2-40B4-BE49-F238E27FC236}">
              <a16:creationId xmlns:a16="http://schemas.microsoft.com/office/drawing/2014/main" id="{25487304-185F-C24F-9D82-B3FC71EBE3D4}"/>
            </a:ext>
          </a:extLst>
        </xdr:cNvPr>
        <xdr:cNvCxnSpPr/>
      </xdr:nvCxnSpPr>
      <xdr:spPr>
        <a:xfrm flipH="1">
          <a:off x="5677542" y="39389621"/>
          <a:ext cx="5351" cy="139129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212480</xdr:colOff>
      <xdr:row>198</xdr:row>
      <xdr:rowOff>14654</xdr:rowOff>
    </xdr:from>
    <xdr:to>
      <xdr:col>6</xdr:col>
      <xdr:colOff>227134</xdr:colOff>
      <xdr:row>222</xdr:row>
      <xdr:rowOff>95250</xdr:rowOff>
    </xdr:to>
    <xdr:cxnSp macro="">
      <xdr:nvCxnSpPr>
        <xdr:cNvPr id="84" name="Lige forbindelse 83">
          <a:extLst>
            <a:ext uri="{FF2B5EF4-FFF2-40B4-BE49-F238E27FC236}">
              <a16:creationId xmlns:a16="http://schemas.microsoft.com/office/drawing/2014/main" id="{FCE06242-CD4E-BDD0-04E3-EC20CA395789}"/>
            </a:ext>
          </a:extLst>
        </xdr:cNvPr>
        <xdr:cNvCxnSpPr/>
      </xdr:nvCxnSpPr>
      <xdr:spPr>
        <a:xfrm flipH="1" flipV="1">
          <a:off x="3575538" y="38964577"/>
          <a:ext cx="14654" cy="4652596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161192</xdr:colOff>
      <xdr:row>198</xdr:row>
      <xdr:rowOff>36635</xdr:rowOff>
    </xdr:from>
    <xdr:to>
      <xdr:col>6</xdr:col>
      <xdr:colOff>271096</xdr:colOff>
      <xdr:row>198</xdr:row>
      <xdr:rowOff>36635</xdr:rowOff>
    </xdr:to>
    <xdr:cxnSp macro="">
      <xdr:nvCxnSpPr>
        <xdr:cNvPr id="88" name="Lige forbindelse 87">
          <a:extLst>
            <a:ext uri="{FF2B5EF4-FFF2-40B4-BE49-F238E27FC236}">
              <a16:creationId xmlns:a16="http://schemas.microsoft.com/office/drawing/2014/main" id="{07DD7AF2-2A48-ABCF-5DC6-C478F7481661}"/>
            </a:ext>
          </a:extLst>
        </xdr:cNvPr>
        <xdr:cNvCxnSpPr/>
      </xdr:nvCxnSpPr>
      <xdr:spPr>
        <a:xfrm>
          <a:off x="3524250" y="38986558"/>
          <a:ext cx="109904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139212</xdr:colOff>
      <xdr:row>198</xdr:row>
      <xdr:rowOff>36635</xdr:rowOff>
    </xdr:from>
    <xdr:to>
      <xdr:col>6</xdr:col>
      <xdr:colOff>249116</xdr:colOff>
      <xdr:row>198</xdr:row>
      <xdr:rowOff>36635</xdr:rowOff>
    </xdr:to>
    <xdr:cxnSp macro="">
      <xdr:nvCxnSpPr>
        <xdr:cNvPr id="90" name="Lige forbindelse 89">
          <a:extLst>
            <a:ext uri="{FF2B5EF4-FFF2-40B4-BE49-F238E27FC236}">
              <a16:creationId xmlns:a16="http://schemas.microsoft.com/office/drawing/2014/main" id="{77D4CD1F-9639-9E67-647D-8CD2E82B9396}"/>
            </a:ext>
          </a:extLst>
        </xdr:cNvPr>
        <xdr:cNvCxnSpPr/>
      </xdr:nvCxnSpPr>
      <xdr:spPr>
        <a:xfrm>
          <a:off x="3502270" y="38986558"/>
          <a:ext cx="109904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175846</xdr:colOff>
      <xdr:row>222</xdr:row>
      <xdr:rowOff>117231</xdr:rowOff>
    </xdr:from>
    <xdr:to>
      <xdr:col>6</xdr:col>
      <xdr:colOff>271096</xdr:colOff>
      <xdr:row>222</xdr:row>
      <xdr:rowOff>117231</xdr:rowOff>
    </xdr:to>
    <xdr:cxnSp macro="">
      <xdr:nvCxnSpPr>
        <xdr:cNvPr id="92" name="Lige forbindelse 91">
          <a:extLst>
            <a:ext uri="{FF2B5EF4-FFF2-40B4-BE49-F238E27FC236}">
              <a16:creationId xmlns:a16="http://schemas.microsoft.com/office/drawing/2014/main" id="{00DA4A13-4423-4322-A456-E29A70E4C037}"/>
            </a:ext>
          </a:extLst>
        </xdr:cNvPr>
        <xdr:cNvCxnSpPr/>
      </xdr:nvCxnSpPr>
      <xdr:spPr>
        <a:xfrm flipH="1">
          <a:off x="3538904" y="43639154"/>
          <a:ext cx="95250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152401</xdr:colOff>
      <xdr:row>202</xdr:row>
      <xdr:rowOff>145074</xdr:rowOff>
    </xdr:from>
    <xdr:to>
      <xdr:col>6</xdr:col>
      <xdr:colOff>262305</xdr:colOff>
      <xdr:row>202</xdr:row>
      <xdr:rowOff>145074</xdr:rowOff>
    </xdr:to>
    <xdr:cxnSp macro="">
      <xdr:nvCxnSpPr>
        <xdr:cNvPr id="95" name="Lige forbindelse 94">
          <a:extLst>
            <a:ext uri="{FF2B5EF4-FFF2-40B4-BE49-F238E27FC236}">
              <a16:creationId xmlns:a16="http://schemas.microsoft.com/office/drawing/2014/main" id="{ED9625FB-BD30-4293-9D77-1CF0E092E155}"/>
            </a:ext>
          </a:extLst>
        </xdr:cNvPr>
        <xdr:cNvCxnSpPr/>
      </xdr:nvCxnSpPr>
      <xdr:spPr>
        <a:xfrm>
          <a:off x="3515459" y="39856997"/>
          <a:ext cx="109904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190499</xdr:colOff>
      <xdr:row>197</xdr:row>
      <xdr:rowOff>183913</xdr:rowOff>
    </xdr:from>
    <xdr:to>
      <xdr:col>1</xdr:col>
      <xdr:colOff>109903</xdr:colOff>
      <xdr:row>197</xdr:row>
      <xdr:rowOff>183913</xdr:rowOff>
    </xdr:to>
    <xdr:cxnSp macro="">
      <xdr:nvCxnSpPr>
        <xdr:cNvPr id="97" name="Lige forbindelse 96">
          <a:extLst>
            <a:ext uri="{FF2B5EF4-FFF2-40B4-BE49-F238E27FC236}">
              <a16:creationId xmlns:a16="http://schemas.microsoft.com/office/drawing/2014/main" id="{AAD9632F-BA3E-4124-9C4B-1E33E2264243}"/>
            </a:ext>
          </a:extLst>
        </xdr:cNvPr>
        <xdr:cNvCxnSpPr/>
      </xdr:nvCxnSpPr>
      <xdr:spPr>
        <a:xfrm>
          <a:off x="190499" y="38943336"/>
          <a:ext cx="109904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152399</xdr:colOff>
      <xdr:row>198</xdr:row>
      <xdr:rowOff>145813</xdr:rowOff>
    </xdr:from>
    <xdr:to>
      <xdr:col>1</xdr:col>
      <xdr:colOff>262303</xdr:colOff>
      <xdr:row>198</xdr:row>
      <xdr:rowOff>145813</xdr:rowOff>
    </xdr:to>
    <xdr:cxnSp macro="">
      <xdr:nvCxnSpPr>
        <xdr:cNvPr id="98" name="Lige forbindelse 97">
          <a:extLst>
            <a:ext uri="{FF2B5EF4-FFF2-40B4-BE49-F238E27FC236}">
              <a16:creationId xmlns:a16="http://schemas.microsoft.com/office/drawing/2014/main" id="{24BA4575-D2F4-4F9B-873B-750574721D1D}"/>
            </a:ext>
          </a:extLst>
        </xdr:cNvPr>
        <xdr:cNvCxnSpPr/>
      </xdr:nvCxnSpPr>
      <xdr:spPr>
        <a:xfrm>
          <a:off x="342899" y="39095736"/>
          <a:ext cx="109904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146538</xdr:colOff>
      <xdr:row>218</xdr:row>
      <xdr:rowOff>7327</xdr:rowOff>
    </xdr:from>
    <xdr:to>
      <xdr:col>6</xdr:col>
      <xdr:colOff>274565</xdr:colOff>
      <xdr:row>218</xdr:row>
      <xdr:rowOff>25617</xdr:rowOff>
    </xdr:to>
    <xdr:pic>
      <xdr:nvPicPr>
        <xdr:cNvPr id="102" name="Billede 101">
          <a:extLst>
            <a:ext uri="{FF2B5EF4-FFF2-40B4-BE49-F238E27FC236}">
              <a16:creationId xmlns:a16="http://schemas.microsoft.com/office/drawing/2014/main" id="{706C9904-263A-1667-B910-846896835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509596" y="42767250"/>
          <a:ext cx="128027" cy="18290"/>
        </a:xfrm>
        <a:prstGeom prst="rect">
          <a:avLst/>
        </a:prstGeom>
      </xdr:spPr>
    </xdr:pic>
    <xdr:clientData/>
  </xdr:twoCellAnchor>
  <xdr:oneCellAnchor>
    <xdr:from>
      <xdr:col>6</xdr:col>
      <xdr:colOff>14654</xdr:colOff>
      <xdr:row>219</xdr:row>
      <xdr:rowOff>65943</xdr:rowOff>
    </xdr:from>
    <xdr:ext cx="264560" cy="365293"/>
    <xdr:sp macro="" textlink="">
      <xdr:nvSpPr>
        <xdr:cNvPr id="104" name="Rektangel 103">
          <a:extLst>
            <a:ext uri="{FF2B5EF4-FFF2-40B4-BE49-F238E27FC236}">
              <a16:creationId xmlns:a16="http://schemas.microsoft.com/office/drawing/2014/main" id="{94A28B86-EEBD-4876-9752-6304A69A5E2B}"/>
            </a:ext>
          </a:extLst>
        </xdr:cNvPr>
        <xdr:cNvSpPr/>
      </xdr:nvSpPr>
      <xdr:spPr>
        <a:xfrm rot="16200000">
          <a:off x="3327345" y="43066733"/>
          <a:ext cx="365293" cy="26456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da-DK" sz="11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1,4</a:t>
          </a:r>
        </a:p>
      </xdr:txBody>
    </xdr:sp>
    <xdr:clientData/>
  </xdr:oneCellAnchor>
  <xdr:oneCellAnchor>
    <xdr:from>
      <xdr:col>6</xdr:col>
      <xdr:colOff>1</xdr:colOff>
      <xdr:row>200</xdr:row>
      <xdr:rowOff>21981</xdr:rowOff>
    </xdr:from>
    <xdr:ext cx="264560" cy="365293"/>
    <xdr:sp macro="" textlink="">
      <xdr:nvSpPr>
        <xdr:cNvPr id="107" name="Rektangel 106">
          <a:extLst>
            <a:ext uri="{FF2B5EF4-FFF2-40B4-BE49-F238E27FC236}">
              <a16:creationId xmlns:a16="http://schemas.microsoft.com/office/drawing/2014/main" id="{EB51C771-4B9D-4E36-B902-6048F7197B2E}"/>
            </a:ext>
          </a:extLst>
        </xdr:cNvPr>
        <xdr:cNvSpPr/>
      </xdr:nvSpPr>
      <xdr:spPr>
        <a:xfrm rot="16200000">
          <a:off x="3312692" y="39403271"/>
          <a:ext cx="365293" cy="26456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da-DK" sz="11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1,4</a:t>
          </a:r>
        </a:p>
      </xdr:txBody>
    </xdr:sp>
    <xdr:clientData/>
  </xdr:oneCellAnchor>
  <xdr:twoCellAnchor>
    <xdr:from>
      <xdr:col>6</xdr:col>
      <xdr:colOff>388327</xdr:colOff>
      <xdr:row>202</xdr:row>
      <xdr:rowOff>150202</xdr:rowOff>
    </xdr:from>
    <xdr:to>
      <xdr:col>6</xdr:col>
      <xdr:colOff>534865</xdr:colOff>
      <xdr:row>202</xdr:row>
      <xdr:rowOff>150202</xdr:rowOff>
    </xdr:to>
    <xdr:cxnSp macro="">
      <xdr:nvCxnSpPr>
        <xdr:cNvPr id="109" name="Lige forbindelse 108">
          <a:extLst>
            <a:ext uri="{FF2B5EF4-FFF2-40B4-BE49-F238E27FC236}">
              <a16:creationId xmlns:a16="http://schemas.microsoft.com/office/drawing/2014/main" id="{FA23DD6E-644A-E461-7AA2-9B3170EAA50E}"/>
            </a:ext>
          </a:extLst>
        </xdr:cNvPr>
        <xdr:cNvCxnSpPr/>
      </xdr:nvCxnSpPr>
      <xdr:spPr>
        <a:xfrm flipH="1">
          <a:off x="3737952" y="39853577"/>
          <a:ext cx="146538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373672</xdr:colOff>
      <xdr:row>218</xdr:row>
      <xdr:rowOff>7327</xdr:rowOff>
    </xdr:from>
    <xdr:to>
      <xdr:col>6</xdr:col>
      <xdr:colOff>527538</xdr:colOff>
      <xdr:row>218</xdr:row>
      <xdr:rowOff>14654</xdr:rowOff>
    </xdr:to>
    <xdr:cxnSp macro="">
      <xdr:nvCxnSpPr>
        <xdr:cNvPr id="112" name="Lige forbindelse 111">
          <a:extLst>
            <a:ext uri="{FF2B5EF4-FFF2-40B4-BE49-F238E27FC236}">
              <a16:creationId xmlns:a16="http://schemas.microsoft.com/office/drawing/2014/main" id="{7D35F558-7476-BA5D-3869-7D4FD94F6845}"/>
            </a:ext>
          </a:extLst>
        </xdr:cNvPr>
        <xdr:cNvCxnSpPr/>
      </xdr:nvCxnSpPr>
      <xdr:spPr>
        <a:xfrm>
          <a:off x="3736730" y="42767250"/>
          <a:ext cx="153866" cy="7327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344365</xdr:colOff>
      <xdr:row>209</xdr:row>
      <xdr:rowOff>36635</xdr:rowOff>
    </xdr:from>
    <xdr:to>
      <xdr:col>10</xdr:col>
      <xdr:colOff>139211</xdr:colOff>
      <xdr:row>209</xdr:row>
      <xdr:rowOff>36635</xdr:rowOff>
    </xdr:to>
    <xdr:cxnSp macro="">
      <xdr:nvCxnSpPr>
        <xdr:cNvPr id="116" name="Lige forbindelse 115">
          <a:extLst>
            <a:ext uri="{FF2B5EF4-FFF2-40B4-BE49-F238E27FC236}">
              <a16:creationId xmlns:a16="http://schemas.microsoft.com/office/drawing/2014/main" id="{1282C65F-3491-5842-3732-345ABD53D3F6}"/>
            </a:ext>
          </a:extLst>
        </xdr:cNvPr>
        <xdr:cNvCxnSpPr/>
      </xdr:nvCxnSpPr>
      <xdr:spPr>
        <a:xfrm flipH="1">
          <a:off x="3707423" y="41082058"/>
          <a:ext cx="2476500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763049</xdr:colOff>
      <xdr:row>207</xdr:row>
      <xdr:rowOff>186914</xdr:rowOff>
    </xdr:from>
    <xdr:ext cx="1543885" cy="405432"/>
    <xdr:sp macro="" textlink="">
      <xdr:nvSpPr>
        <xdr:cNvPr id="121" name="Rektangel 120">
          <a:extLst>
            <a:ext uri="{FF2B5EF4-FFF2-40B4-BE49-F238E27FC236}">
              <a16:creationId xmlns:a16="http://schemas.microsoft.com/office/drawing/2014/main" id="{A4953780-70C8-5BA2-A655-B308DEAA973E}"/>
            </a:ext>
          </a:extLst>
        </xdr:cNvPr>
        <xdr:cNvSpPr/>
      </xdr:nvSpPr>
      <xdr:spPr>
        <a:xfrm>
          <a:off x="4126107" y="40851337"/>
          <a:ext cx="1543885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da-DK" sz="20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Tyngdepunkt</a:t>
          </a:r>
        </a:p>
      </xdr:txBody>
    </xdr:sp>
    <xdr:clientData/>
  </xdr:oneCellAnchor>
  <xdr:twoCellAnchor>
    <xdr:from>
      <xdr:col>8</xdr:col>
      <xdr:colOff>51289</xdr:colOff>
      <xdr:row>198</xdr:row>
      <xdr:rowOff>39688</xdr:rowOff>
    </xdr:from>
    <xdr:to>
      <xdr:col>8</xdr:col>
      <xdr:colOff>63500</xdr:colOff>
      <xdr:row>222</xdr:row>
      <xdr:rowOff>102577</xdr:rowOff>
    </xdr:to>
    <xdr:cxnSp macro="">
      <xdr:nvCxnSpPr>
        <xdr:cNvPr id="123" name="Lige forbindelse 122">
          <a:extLst>
            <a:ext uri="{FF2B5EF4-FFF2-40B4-BE49-F238E27FC236}">
              <a16:creationId xmlns:a16="http://schemas.microsoft.com/office/drawing/2014/main" id="{3D357BDB-5AA8-9895-367C-30B5CAD12A2C}"/>
            </a:ext>
          </a:extLst>
        </xdr:cNvPr>
        <xdr:cNvCxnSpPr/>
      </xdr:nvCxnSpPr>
      <xdr:spPr>
        <a:xfrm flipH="1">
          <a:off x="4901102" y="38965188"/>
          <a:ext cx="12211" cy="4634889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173875</xdr:colOff>
      <xdr:row>209</xdr:row>
      <xdr:rowOff>33925</xdr:rowOff>
    </xdr:from>
    <xdr:to>
      <xdr:col>6</xdr:col>
      <xdr:colOff>264138</xdr:colOff>
      <xdr:row>209</xdr:row>
      <xdr:rowOff>36019</xdr:rowOff>
    </xdr:to>
    <xdr:cxnSp macro="">
      <xdr:nvCxnSpPr>
        <xdr:cNvPr id="128" name="Lige forbindelse 127">
          <a:extLst>
            <a:ext uri="{FF2B5EF4-FFF2-40B4-BE49-F238E27FC236}">
              <a16:creationId xmlns:a16="http://schemas.microsoft.com/office/drawing/2014/main" id="{7A9DAE48-39B9-DD49-961B-468683D5BEAF}"/>
            </a:ext>
          </a:extLst>
        </xdr:cNvPr>
        <xdr:cNvCxnSpPr/>
      </xdr:nvCxnSpPr>
      <xdr:spPr>
        <a:xfrm flipH="1" flipV="1">
          <a:off x="3543644" y="41371625"/>
          <a:ext cx="90263" cy="2094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600802</xdr:colOff>
      <xdr:row>204</xdr:row>
      <xdr:rowOff>105199</xdr:rowOff>
    </xdr:from>
    <xdr:ext cx="264560" cy="365293"/>
    <xdr:sp macro="" textlink="">
      <xdr:nvSpPr>
        <xdr:cNvPr id="131" name="Rektangel 130">
          <a:extLst>
            <a:ext uri="{FF2B5EF4-FFF2-40B4-BE49-F238E27FC236}">
              <a16:creationId xmlns:a16="http://schemas.microsoft.com/office/drawing/2014/main" id="{6CFF4C09-5177-660A-7EBE-D8C9DAD33DF3}"/>
            </a:ext>
          </a:extLst>
        </xdr:cNvPr>
        <xdr:cNvSpPr/>
      </xdr:nvSpPr>
      <xdr:spPr>
        <a:xfrm rot="16200000">
          <a:off x="3317698" y="40235763"/>
          <a:ext cx="365293" cy="26456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da-DK" sz="11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2,1</a:t>
          </a:r>
        </a:p>
      </xdr:txBody>
    </xdr:sp>
    <xdr:clientData/>
  </xdr:oneCellAnchor>
  <xdr:oneCellAnchor>
    <xdr:from>
      <xdr:col>6</xdr:col>
      <xdr:colOff>1</xdr:colOff>
      <xdr:row>212</xdr:row>
      <xdr:rowOff>151996</xdr:rowOff>
    </xdr:from>
    <xdr:ext cx="264560" cy="365293"/>
    <xdr:sp macro="" textlink="">
      <xdr:nvSpPr>
        <xdr:cNvPr id="133" name="Rektangel 132">
          <a:extLst>
            <a:ext uri="{FF2B5EF4-FFF2-40B4-BE49-F238E27FC236}">
              <a16:creationId xmlns:a16="http://schemas.microsoft.com/office/drawing/2014/main" id="{217223B5-5829-4A65-B1A0-407AD2394608}"/>
            </a:ext>
          </a:extLst>
        </xdr:cNvPr>
        <xdr:cNvSpPr/>
      </xdr:nvSpPr>
      <xdr:spPr>
        <a:xfrm rot="16200000">
          <a:off x="3328502" y="41806560"/>
          <a:ext cx="365293" cy="26456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da-DK" sz="11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2,1</a:t>
          </a:r>
        </a:p>
      </xdr:txBody>
    </xdr:sp>
    <xdr:clientData/>
  </xdr:oneCellAnchor>
  <xdr:twoCellAnchor>
    <xdr:from>
      <xdr:col>2</xdr:col>
      <xdr:colOff>641479</xdr:colOff>
      <xdr:row>169</xdr:row>
      <xdr:rowOff>131379</xdr:rowOff>
    </xdr:from>
    <xdr:to>
      <xdr:col>2</xdr:col>
      <xdr:colOff>645948</xdr:colOff>
      <xdr:row>170</xdr:row>
      <xdr:rowOff>140931</xdr:rowOff>
    </xdr:to>
    <xdr:cxnSp macro="">
      <xdr:nvCxnSpPr>
        <xdr:cNvPr id="137" name="Lige forbindelse 136">
          <a:extLst>
            <a:ext uri="{FF2B5EF4-FFF2-40B4-BE49-F238E27FC236}">
              <a16:creationId xmlns:a16="http://schemas.microsoft.com/office/drawing/2014/main" id="{6C01A295-D882-35F8-F7B9-6C464D5CF288}"/>
            </a:ext>
          </a:extLst>
        </xdr:cNvPr>
        <xdr:cNvCxnSpPr/>
      </xdr:nvCxnSpPr>
      <xdr:spPr>
        <a:xfrm flipH="1">
          <a:off x="1438469" y="33386264"/>
          <a:ext cx="4469" cy="19908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972</xdr:colOff>
      <xdr:row>165</xdr:row>
      <xdr:rowOff>183502</xdr:rowOff>
    </xdr:from>
    <xdr:to>
      <xdr:col>1</xdr:col>
      <xdr:colOff>5441</xdr:colOff>
      <xdr:row>167</xdr:row>
      <xdr:rowOff>3526</xdr:rowOff>
    </xdr:to>
    <xdr:cxnSp macro="">
      <xdr:nvCxnSpPr>
        <xdr:cNvPr id="140" name="Lige forbindelse 139">
          <a:extLst>
            <a:ext uri="{FF2B5EF4-FFF2-40B4-BE49-F238E27FC236}">
              <a16:creationId xmlns:a16="http://schemas.microsoft.com/office/drawing/2014/main" id="{56C6ED04-DAA8-4248-AE80-B39925C57DC6}"/>
            </a:ext>
          </a:extLst>
        </xdr:cNvPr>
        <xdr:cNvCxnSpPr/>
      </xdr:nvCxnSpPr>
      <xdr:spPr>
        <a:xfrm flipH="1">
          <a:off x="190500" y="32680275"/>
          <a:ext cx="4469" cy="19908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374196</xdr:colOff>
      <xdr:row>169</xdr:row>
      <xdr:rowOff>155510</xdr:rowOff>
    </xdr:from>
    <xdr:to>
      <xdr:col>16</xdr:col>
      <xdr:colOff>398582</xdr:colOff>
      <xdr:row>170</xdr:row>
      <xdr:rowOff>179360</xdr:rowOff>
    </xdr:to>
    <xdr:pic>
      <xdr:nvPicPr>
        <xdr:cNvPr id="141" name="Billede 140">
          <a:extLst>
            <a:ext uri="{FF2B5EF4-FFF2-40B4-BE49-F238E27FC236}">
              <a16:creationId xmlns:a16="http://schemas.microsoft.com/office/drawing/2014/main" id="{58A8AC61-BBD1-1740-ECD1-996783802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360867" y="33410395"/>
          <a:ext cx="24386" cy="213378"/>
        </a:xfrm>
        <a:prstGeom prst="rect">
          <a:avLst/>
        </a:prstGeom>
      </xdr:spPr>
    </xdr:pic>
    <xdr:clientData/>
  </xdr:twoCellAnchor>
  <xdr:twoCellAnchor editAs="oneCell">
    <xdr:from>
      <xdr:col>12</xdr:col>
      <xdr:colOff>539426</xdr:colOff>
      <xdr:row>169</xdr:row>
      <xdr:rowOff>160370</xdr:rowOff>
    </xdr:from>
    <xdr:to>
      <xdr:col>12</xdr:col>
      <xdr:colOff>563812</xdr:colOff>
      <xdr:row>170</xdr:row>
      <xdr:rowOff>184220</xdr:rowOff>
    </xdr:to>
    <xdr:pic>
      <xdr:nvPicPr>
        <xdr:cNvPr id="142" name="Billede 141">
          <a:extLst>
            <a:ext uri="{FF2B5EF4-FFF2-40B4-BE49-F238E27FC236}">
              <a16:creationId xmlns:a16="http://schemas.microsoft.com/office/drawing/2014/main" id="{F868FA45-59D7-0CB2-9E07-F2E425DB6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96250" y="33415255"/>
          <a:ext cx="24386" cy="213378"/>
        </a:xfrm>
        <a:prstGeom prst="rect">
          <a:avLst/>
        </a:prstGeom>
      </xdr:spPr>
    </xdr:pic>
    <xdr:clientData/>
  </xdr:twoCellAnchor>
  <xdr:twoCellAnchor editAs="oneCell">
    <xdr:from>
      <xdr:col>10</xdr:col>
      <xdr:colOff>9720</xdr:colOff>
      <xdr:row>169</xdr:row>
      <xdr:rowOff>126352</xdr:rowOff>
    </xdr:from>
    <xdr:to>
      <xdr:col>10</xdr:col>
      <xdr:colOff>34106</xdr:colOff>
      <xdr:row>170</xdr:row>
      <xdr:rowOff>150202</xdr:rowOff>
    </xdr:to>
    <xdr:pic>
      <xdr:nvPicPr>
        <xdr:cNvPr id="143" name="Billede 142">
          <a:extLst>
            <a:ext uri="{FF2B5EF4-FFF2-40B4-BE49-F238E27FC236}">
              <a16:creationId xmlns:a16="http://schemas.microsoft.com/office/drawing/2014/main" id="{6255FB4B-9763-C6E9-0ADA-769FFB6DA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050319" y="33381237"/>
          <a:ext cx="24386" cy="213378"/>
        </a:xfrm>
        <a:prstGeom prst="rect">
          <a:avLst/>
        </a:prstGeom>
      </xdr:spPr>
    </xdr:pic>
    <xdr:clientData/>
  </xdr:twoCellAnchor>
  <xdr:twoCellAnchor editAs="oneCell">
    <xdr:from>
      <xdr:col>14</xdr:col>
      <xdr:colOff>456812</xdr:colOff>
      <xdr:row>169</xdr:row>
      <xdr:rowOff>170089</xdr:rowOff>
    </xdr:from>
    <xdr:to>
      <xdr:col>14</xdr:col>
      <xdr:colOff>481198</xdr:colOff>
      <xdr:row>171</xdr:row>
      <xdr:rowOff>4411</xdr:rowOff>
    </xdr:to>
    <xdr:pic>
      <xdr:nvPicPr>
        <xdr:cNvPr id="145" name="Billede 144">
          <a:extLst>
            <a:ext uri="{FF2B5EF4-FFF2-40B4-BE49-F238E27FC236}">
              <a16:creationId xmlns:a16="http://schemas.microsoft.com/office/drawing/2014/main" id="{4811DC53-EDAA-78A0-BE71-5C66776A5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228559" y="33424974"/>
          <a:ext cx="24386" cy="213378"/>
        </a:xfrm>
        <a:prstGeom prst="rect">
          <a:avLst/>
        </a:prstGeom>
      </xdr:spPr>
    </xdr:pic>
    <xdr:clientData/>
  </xdr:twoCellAnchor>
  <xdr:twoCellAnchor editAs="oneCell">
    <xdr:from>
      <xdr:col>5</xdr:col>
      <xdr:colOff>325599</xdr:colOff>
      <xdr:row>169</xdr:row>
      <xdr:rowOff>111773</xdr:rowOff>
    </xdr:from>
    <xdr:to>
      <xdr:col>5</xdr:col>
      <xdr:colOff>349985</xdr:colOff>
      <xdr:row>170</xdr:row>
      <xdr:rowOff>135623</xdr:rowOff>
    </xdr:to>
    <xdr:pic>
      <xdr:nvPicPr>
        <xdr:cNvPr id="146" name="Billede 145">
          <a:extLst>
            <a:ext uri="{FF2B5EF4-FFF2-40B4-BE49-F238E27FC236}">
              <a16:creationId xmlns:a16="http://schemas.microsoft.com/office/drawing/2014/main" id="{646D46EB-7367-824A-40E2-88853AEE7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081045" y="33366658"/>
          <a:ext cx="24386" cy="213378"/>
        </a:xfrm>
        <a:prstGeom prst="rect">
          <a:avLst/>
        </a:prstGeom>
      </xdr:spPr>
    </xdr:pic>
    <xdr:clientData/>
  </xdr:twoCellAnchor>
  <xdr:twoCellAnchor editAs="oneCell">
    <xdr:from>
      <xdr:col>4</xdr:col>
      <xdr:colOff>145790</xdr:colOff>
      <xdr:row>169</xdr:row>
      <xdr:rowOff>126352</xdr:rowOff>
    </xdr:from>
    <xdr:to>
      <xdr:col>4</xdr:col>
      <xdr:colOff>170176</xdr:colOff>
      <xdr:row>170</xdr:row>
      <xdr:rowOff>150202</xdr:rowOff>
    </xdr:to>
    <xdr:pic>
      <xdr:nvPicPr>
        <xdr:cNvPr id="147" name="Billede 146">
          <a:extLst>
            <a:ext uri="{FF2B5EF4-FFF2-40B4-BE49-F238E27FC236}">
              <a16:creationId xmlns:a16="http://schemas.microsoft.com/office/drawing/2014/main" id="{38E93F3C-C655-F799-75FD-537518E42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293775" y="33381237"/>
          <a:ext cx="24386" cy="213378"/>
        </a:xfrm>
        <a:prstGeom prst="rect">
          <a:avLst/>
        </a:prstGeom>
      </xdr:spPr>
    </xdr:pic>
    <xdr:clientData/>
  </xdr:twoCellAnchor>
  <xdr:oneCellAnchor>
    <xdr:from>
      <xdr:col>3</xdr:col>
      <xdr:colOff>41540</xdr:colOff>
      <xdr:row>168</xdr:row>
      <xdr:rowOff>94878</xdr:rowOff>
    </xdr:from>
    <xdr:ext cx="597279" cy="374077"/>
    <xdr:sp macro="" textlink="">
      <xdr:nvSpPr>
        <xdr:cNvPr id="148" name="Rektangel 147">
          <a:extLst>
            <a:ext uri="{FF2B5EF4-FFF2-40B4-BE49-F238E27FC236}">
              <a16:creationId xmlns:a16="http://schemas.microsoft.com/office/drawing/2014/main" id="{73110EA3-2309-3C94-25F5-3585E4CF22F1}"/>
            </a:ext>
          </a:extLst>
        </xdr:cNvPr>
        <xdr:cNvSpPr/>
      </xdr:nvSpPr>
      <xdr:spPr>
        <a:xfrm>
          <a:off x="1582063" y="33160235"/>
          <a:ext cx="597279" cy="37407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da-DK" sz="1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0,55</a:t>
          </a:r>
        </a:p>
      </xdr:txBody>
    </xdr:sp>
    <xdr:clientData/>
  </xdr:oneCellAnchor>
  <xdr:oneCellAnchor>
    <xdr:from>
      <xdr:col>13</xdr:col>
      <xdr:colOff>156481</xdr:colOff>
      <xdr:row>168</xdr:row>
      <xdr:rowOff>125187</xdr:rowOff>
    </xdr:from>
    <xdr:ext cx="597279" cy="374077"/>
    <xdr:sp macro="" textlink="">
      <xdr:nvSpPr>
        <xdr:cNvPr id="150" name="Rektangel 149">
          <a:extLst>
            <a:ext uri="{FF2B5EF4-FFF2-40B4-BE49-F238E27FC236}">
              <a16:creationId xmlns:a16="http://schemas.microsoft.com/office/drawing/2014/main" id="{986CF0F8-21C4-4C36-BF50-94D69220A15D}"/>
            </a:ext>
          </a:extLst>
        </xdr:cNvPr>
        <xdr:cNvSpPr/>
      </xdr:nvSpPr>
      <xdr:spPr>
        <a:xfrm>
          <a:off x="8320767" y="33190544"/>
          <a:ext cx="597279" cy="37407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da-DK" sz="1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0,55</a:t>
          </a:r>
        </a:p>
      </xdr:txBody>
    </xdr:sp>
    <xdr:clientData/>
  </xdr:oneCellAnchor>
  <xdr:twoCellAnchor editAs="oneCell">
    <xdr:from>
      <xdr:col>4</xdr:col>
      <xdr:colOff>262425</xdr:colOff>
      <xdr:row>168</xdr:row>
      <xdr:rowOff>106916</xdr:rowOff>
    </xdr:from>
    <xdr:to>
      <xdr:col>5</xdr:col>
      <xdr:colOff>252424</xdr:colOff>
      <xdr:row>170</xdr:row>
      <xdr:rowOff>99748</xdr:rowOff>
    </xdr:to>
    <xdr:pic>
      <xdr:nvPicPr>
        <xdr:cNvPr id="151" name="Billede 150">
          <a:extLst>
            <a:ext uri="{FF2B5EF4-FFF2-40B4-BE49-F238E27FC236}">
              <a16:creationId xmlns:a16="http://schemas.microsoft.com/office/drawing/2014/main" id="{61204ACE-48F4-027B-18A5-9FC940DF3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10410" y="33172273"/>
          <a:ext cx="597460" cy="371888"/>
        </a:xfrm>
        <a:prstGeom prst="rect">
          <a:avLst/>
        </a:prstGeom>
      </xdr:spPr>
    </xdr:pic>
    <xdr:clientData/>
  </xdr:twoCellAnchor>
  <xdr:oneCellAnchor>
    <xdr:from>
      <xdr:col>15</xdr:col>
      <xdr:colOff>132184</xdr:colOff>
      <xdr:row>168</xdr:row>
      <xdr:rowOff>125186</xdr:rowOff>
    </xdr:from>
    <xdr:ext cx="597279" cy="374077"/>
    <xdr:sp macro="" textlink="">
      <xdr:nvSpPr>
        <xdr:cNvPr id="152" name="Rektangel 151">
          <a:extLst>
            <a:ext uri="{FF2B5EF4-FFF2-40B4-BE49-F238E27FC236}">
              <a16:creationId xmlns:a16="http://schemas.microsoft.com/office/drawing/2014/main" id="{B9DCEB30-A12F-4625-86BD-443666F3000D}"/>
            </a:ext>
          </a:extLst>
        </xdr:cNvPr>
        <xdr:cNvSpPr/>
      </xdr:nvSpPr>
      <xdr:spPr>
        <a:xfrm>
          <a:off x="9511393" y="33190543"/>
          <a:ext cx="597279" cy="37407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da-DK" sz="1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0,55</a:t>
          </a:r>
        </a:p>
      </xdr:txBody>
    </xdr:sp>
    <xdr:clientData/>
  </xdr:oneCellAnchor>
  <xdr:twoCellAnchor>
    <xdr:from>
      <xdr:col>4</xdr:col>
      <xdr:colOff>140931</xdr:colOff>
      <xdr:row>171</xdr:row>
      <xdr:rowOff>43738</xdr:rowOff>
    </xdr:from>
    <xdr:to>
      <xdr:col>4</xdr:col>
      <xdr:colOff>150650</xdr:colOff>
      <xdr:row>174</xdr:row>
      <xdr:rowOff>9719</xdr:rowOff>
    </xdr:to>
    <xdr:cxnSp macro="">
      <xdr:nvCxnSpPr>
        <xdr:cNvPr id="156" name="Lige forbindelse 155">
          <a:extLst>
            <a:ext uri="{FF2B5EF4-FFF2-40B4-BE49-F238E27FC236}">
              <a16:creationId xmlns:a16="http://schemas.microsoft.com/office/drawing/2014/main" id="{C8C4BCE4-2388-61C9-B41E-3333C2298772}"/>
            </a:ext>
          </a:extLst>
        </xdr:cNvPr>
        <xdr:cNvCxnSpPr/>
      </xdr:nvCxnSpPr>
      <xdr:spPr>
        <a:xfrm flipH="1">
          <a:off x="2288916" y="33677679"/>
          <a:ext cx="9719" cy="534566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461671</xdr:colOff>
      <xdr:row>171</xdr:row>
      <xdr:rowOff>68036</xdr:rowOff>
    </xdr:from>
    <xdr:to>
      <xdr:col>14</xdr:col>
      <xdr:colOff>461671</xdr:colOff>
      <xdr:row>173</xdr:row>
      <xdr:rowOff>106914</xdr:rowOff>
    </xdr:to>
    <xdr:cxnSp macro="">
      <xdr:nvCxnSpPr>
        <xdr:cNvPr id="159" name="Lige forbindelse 158">
          <a:extLst>
            <a:ext uri="{FF2B5EF4-FFF2-40B4-BE49-F238E27FC236}">
              <a16:creationId xmlns:a16="http://schemas.microsoft.com/office/drawing/2014/main" id="{47320592-D71A-F27A-5497-AD04AE474010}"/>
            </a:ext>
          </a:extLst>
        </xdr:cNvPr>
        <xdr:cNvCxnSpPr/>
      </xdr:nvCxnSpPr>
      <xdr:spPr>
        <a:xfrm>
          <a:off x="9233418" y="33701977"/>
          <a:ext cx="0" cy="417934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CE302-7B9F-407F-8351-4A025672E67B}">
  <sheetPr>
    <tabColor rgb="FFFF0000"/>
  </sheetPr>
  <dimension ref="A1:R165"/>
  <sheetViews>
    <sheetView tabSelected="1" zoomScale="110" zoomScaleNormal="110" workbookViewId="0">
      <selection activeCell="A8" sqref="A5:A8"/>
    </sheetView>
  </sheetViews>
  <sheetFormatPr defaultRowHeight="15" x14ac:dyDescent="0.25"/>
  <cols>
    <col min="1" max="1" width="2.85546875" customWidth="1"/>
    <col min="3" max="3" width="11.140625" customWidth="1"/>
    <col min="7" max="7" width="12.85546875" customWidth="1"/>
    <col min="11" max="11" width="12.140625" customWidth="1"/>
    <col min="12" max="12" width="10.5703125" bestFit="1" customWidth="1"/>
  </cols>
  <sheetData>
    <row r="1" spans="1:14" ht="34.5" x14ac:dyDescent="0.55000000000000004">
      <c r="A1" s="19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</row>
    <row r="2" spans="1:14" ht="34.5" x14ac:dyDescent="0.55000000000000004">
      <c r="A2" s="1" t="s">
        <v>2</v>
      </c>
      <c r="B2" s="19" t="s">
        <v>1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</row>
    <row r="4" spans="1:14" ht="26.25" x14ac:dyDescent="0.4">
      <c r="A4" s="15" t="s">
        <v>8</v>
      </c>
      <c r="B4" s="15"/>
      <c r="C4" s="15"/>
      <c r="D4" s="15"/>
      <c r="E4" s="15"/>
      <c r="F4" s="15"/>
      <c r="G4" s="15"/>
    </row>
    <row r="5" spans="1:14" x14ac:dyDescent="0.25">
      <c r="A5" s="1">
        <v>1</v>
      </c>
      <c r="B5" t="s">
        <v>3</v>
      </c>
      <c r="D5" s="5">
        <v>5</v>
      </c>
      <c r="E5" t="s">
        <v>4</v>
      </c>
    </row>
    <row r="6" spans="1:14" x14ac:dyDescent="0.25">
      <c r="A6" s="1">
        <v>2</v>
      </c>
      <c r="B6" t="s">
        <v>6</v>
      </c>
      <c r="D6" s="2">
        <v>54</v>
      </c>
      <c r="E6" t="s">
        <v>7</v>
      </c>
    </row>
    <row r="7" spans="1:14" x14ac:dyDescent="0.25">
      <c r="A7" s="1">
        <v>3</v>
      </c>
      <c r="B7" s="45" t="s">
        <v>5</v>
      </c>
      <c r="C7" s="31">
        <v>2.5</v>
      </c>
      <c r="D7" s="1" t="s">
        <v>4</v>
      </c>
    </row>
    <row r="8" spans="1:14" x14ac:dyDescent="0.25">
      <c r="A8" s="1">
        <v>4</v>
      </c>
      <c r="B8" s="45" t="s">
        <v>80</v>
      </c>
      <c r="C8" s="33">
        <f>(D6*(D5/2))-(D6*C7)</f>
        <v>0</v>
      </c>
    </row>
    <row r="19" spans="1:7" ht="26.25" x14ac:dyDescent="0.4">
      <c r="A19" s="15" t="s">
        <v>9</v>
      </c>
      <c r="B19" s="15"/>
      <c r="C19" s="15"/>
      <c r="D19" s="15"/>
      <c r="E19" s="15"/>
      <c r="F19" s="15"/>
      <c r="G19" s="15"/>
    </row>
    <row r="20" spans="1:7" x14ac:dyDescent="0.25">
      <c r="A20" s="1">
        <v>5</v>
      </c>
      <c r="B20" s="21" t="s">
        <v>19</v>
      </c>
      <c r="C20" s="21"/>
      <c r="D20" s="5">
        <v>4</v>
      </c>
      <c r="E20" s="6" t="s">
        <v>4</v>
      </c>
    </row>
    <row r="21" spans="1:7" x14ac:dyDescent="0.25">
      <c r="A21" s="1">
        <v>6</v>
      </c>
      <c r="B21" s="14" t="s">
        <v>20</v>
      </c>
      <c r="C21" s="14"/>
      <c r="D21" s="2">
        <v>2</v>
      </c>
      <c r="E21" s="1" t="s">
        <v>4</v>
      </c>
    </row>
    <row r="22" spans="1:7" x14ac:dyDescent="0.25">
      <c r="A22" s="1">
        <v>7</v>
      </c>
      <c r="B22" s="14" t="s">
        <v>10</v>
      </c>
      <c r="C22" s="14"/>
      <c r="D22" s="2">
        <v>43</v>
      </c>
      <c r="E22" s="1" t="s">
        <v>7</v>
      </c>
    </row>
    <row r="23" spans="1:7" x14ac:dyDescent="0.25">
      <c r="A23" s="1">
        <v>8</v>
      </c>
      <c r="B23" s="14" t="s">
        <v>11</v>
      </c>
      <c r="C23" s="14"/>
      <c r="D23" s="2">
        <v>3.6</v>
      </c>
      <c r="E23" s="1" t="s">
        <v>7</v>
      </c>
    </row>
    <row r="25" spans="1:7" x14ac:dyDescent="0.25">
      <c r="A25" s="1">
        <v>9</v>
      </c>
      <c r="B25" s="14" t="s">
        <v>12</v>
      </c>
      <c r="C25" s="14"/>
      <c r="D25" s="14"/>
      <c r="E25" s="4">
        <f>D22+D23</f>
        <v>46.6</v>
      </c>
      <c r="F25" s="1" t="s">
        <v>7</v>
      </c>
    </row>
    <row r="26" spans="1:7" x14ac:dyDescent="0.25">
      <c r="A26" s="1">
        <v>10</v>
      </c>
      <c r="B26" s="1" t="s">
        <v>13</v>
      </c>
      <c r="C26" s="31">
        <v>2.2317596566523603</v>
      </c>
      <c r="D26" s="1" t="s">
        <v>4</v>
      </c>
    </row>
    <row r="27" spans="1:7" x14ac:dyDescent="0.25">
      <c r="A27" s="1">
        <v>11</v>
      </c>
      <c r="B27" s="1" t="s">
        <v>80</v>
      </c>
      <c r="C27" s="1">
        <f>(D22*(D20/2))+(D23*(D20+(D21/2)))-(E25*C26)</f>
        <v>0</v>
      </c>
      <c r="D27" s="1"/>
    </row>
    <row r="35" spans="1:7" ht="26.25" x14ac:dyDescent="0.4">
      <c r="A35" s="15" t="s">
        <v>14</v>
      </c>
      <c r="B35" s="20"/>
      <c r="C35" s="20"/>
      <c r="D35" s="20"/>
      <c r="E35" s="20"/>
      <c r="F35" s="20"/>
      <c r="G35" s="20"/>
    </row>
    <row r="36" spans="1:7" x14ac:dyDescent="0.25">
      <c r="A36" s="1">
        <v>12</v>
      </c>
      <c r="B36" s="16" t="s">
        <v>15</v>
      </c>
      <c r="C36" s="22"/>
      <c r="D36" s="17"/>
      <c r="E36" s="2">
        <v>3</v>
      </c>
      <c r="F36" s="1" t="s">
        <v>4</v>
      </c>
    </row>
    <row r="37" spans="1:7" x14ac:dyDescent="0.25">
      <c r="A37" s="1">
        <v>13</v>
      </c>
      <c r="B37" s="3" t="s">
        <v>16</v>
      </c>
      <c r="C37" s="3"/>
      <c r="D37" s="3"/>
      <c r="E37" s="2">
        <v>35</v>
      </c>
      <c r="F37" s="1" t="s">
        <v>7</v>
      </c>
    </row>
    <row r="38" spans="1:7" x14ac:dyDescent="0.25">
      <c r="A38" s="1">
        <v>14</v>
      </c>
      <c r="B38" s="3" t="s">
        <v>17</v>
      </c>
      <c r="C38" s="3"/>
      <c r="D38" s="3"/>
      <c r="E38" s="2">
        <v>4</v>
      </c>
      <c r="F38" s="1" t="s">
        <v>7</v>
      </c>
    </row>
    <row r="40" spans="1:7" x14ac:dyDescent="0.25">
      <c r="A40" s="1">
        <v>15</v>
      </c>
      <c r="B40" s="16" t="s">
        <v>12</v>
      </c>
      <c r="C40" s="22"/>
      <c r="D40" s="17"/>
      <c r="E40" s="4">
        <f>E37+E38</f>
        <v>39</v>
      </c>
      <c r="F40" s="1" t="s">
        <v>7</v>
      </c>
    </row>
    <row r="41" spans="1:7" x14ac:dyDescent="0.25">
      <c r="A41" s="1">
        <v>16</v>
      </c>
      <c r="B41" s="1" t="s">
        <v>13</v>
      </c>
      <c r="C41" s="31">
        <v>1.4487179487179489</v>
      </c>
      <c r="D41" s="1" t="s">
        <v>4</v>
      </c>
    </row>
    <row r="42" spans="1:7" x14ac:dyDescent="0.25">
      <c r="A42" s="1">
        <v>17</v>
      </c>
      <c r="B42" s="1" t="s">
        <v>80</v>
      </c>
      <c r="C42" s="1">
        <f>(E37*(E36/2))+(E38*(1/3*E36))-(E40*C41)</f>
        <v>0</v>
      </c>
    </row>
    <row r="50" spans="1:7" ht="26.25" x14ac:dyDescent="0.4">
      <c r="A50" s="15" t="s">
        <v>18</v>
      </c>
      <c r="B50" s="20"/>
      <c r="C50" s="20"/>
      <c r="D50" s="20"/>
      <c r="E50" s="20"/>
      <c r="F50" s="20"/>
      <c r="G50" s="20"/>
    </row>
    <row r="51" spans="1:7" x14ac:dyDescent="0.25">
      <c r="A51" s="1">
        <v>18</v>
      </c>
      <c r="B51" s="14" t="s">
        <v>19</v>
      </c>
      <c r="C51" s="14"/>
      <c r="D51" s="2">
        <v>0.5</v>
      </c>
      <c r="E51" s="1" t="s">
        <v>4</v>
      </c>
    </row>
    <row r="52" spans="1:7" x14ac:dyDescent="0.25">
      <c r="A52" s="1">
        <v>19</v>
      </c>
      <c r="B52" s="14" t="s">
        <v>20</v>
      </c>
      <c r="C52" s="14"/>
      <c r="D52" s="2">
        <v>1.5</v>
      </c>
      <c r="E52" s="1" t="s">
        <v>4</v>
      </c>
    </row>
    <row r="53" spans="1:7" x14ac:dyDescent="0.25">
      <c r="A53" s="1">
        <v>20</v>
      </c>
      <c r="B53" s="14" t="s">
        <v>21</v>
      </c>
      <c r="C53" s="14"/>
      <c r="D53" s="2">
        <v>4</v>
      </c>
      <c r="E53" s="1" t="s">
        <v>4</v>
      </c>
    </row>
    <row r="54" spans="1:7" x14ac:dyDescent="0.25">
      <c r="A54" s="1">
        <v>21</v>
      </c>
      <c r="B54" s="14" t="s">
        <v>22</v>
      </c>
      <c r="C54" s="14"/>
      <c r="D54" s="2">
        <v>6.5</v>
      </c>
      <c r="E54" s="1" t="s">
        <v>7</v>
      </c>
    </row>
    <row r="55" spans="1:7" x14ac:dyDescent="0.25">
      <c r="A55" s="1">
        <v>21</v>
      </c>
      <c r="B55" s="14" t="s">
        <v>23</v>
      </c>
      <c r="C55" s="14"/>
      <c r="D55" s="2">
        <v>6.5</v>
      </c>
      <c r="E55" s="1" t="s">
        <v>7</v>
      </c>
    </row>
    <row r="56" spans="1:7" x14ac:dyDescent="0.25">
      <c r="A56" s="1">
        <v>22</v>
      </c>
      <c r="B56" s="14" t="s">
        <v>24</v>
      </c>
      <c r="C56" s="14"/>
      <c r="D56" s="2">
        <v>9.5</v>
      </c>
      <c r="E56" s="1" t="s">
        <v>7</v>
      </c>
    </row>
    <row r="57" spans="1:7" x14ac:dyDescent="0.25">
      <c r="A57" s="1">
        <v>23</v>
      </c>
      <c r="B57" s="14" t="s">
        <v>25</v>
      </c>
      <c r="C57" s="14"/>
      <c r="D57" s="2">
        <v>52</v>
      </c>
      <c r="E57" s="1" t="s">
        <v>7</v>
      </c>
    </row>
    <row r="59" spans="1:7" x14ac:dyDescent="0.25">
      <c r="A59" s="1">
        <v>24</v>
      </c>
      <c r="B59" s="14" t="s">
        <v>12</v>
      </c>
      <c r="C59" s="14"/>
      <c r="D59" s="14"/>
      <c r="E59" s="4">
        <f>D54+D55+D56+D57</f>
        <v>74.5</v>
      </c>
      <c r="F59" s="1" t="s">
        <v>7</v>
      </c>
    </row>
    <row r="60" spans="1:7" x14ac:dyDescent="0.25">
      <c r="A60" s="1">
        <v>25</v>
      </c>
      <c r="B60" s="1" t="s">
        <v>5</v>
      </c>
      <c r="C60" s="31">
        <v>3.0822147651006704</v>
      </c>
      <c r="D60" s="1" t="s">
        <v>4</v>
      </c>
    </row>
    <row r="61" spans="1:7" x14ac:dyDescent="0.25">
      <c r="A61" s="1">
        <v>26</v>
      </c>
      <c r="B61" s="1" t="s">
        <v>80</v>
      </c>
      <c r="C61" s="32">
        <f>(D54*(D51/2))+(D55*(D51+((D52/2))))+(D56*(D51+((D52/2))))+(D57*D53)-(E59*C60)</f>
        <v>0</v>
      </c>
    </row>
    <row r="65" spans="1:13" ht="26.25" x14ac:dyDescent="0.4">
      <c r="A65" s="23" t="s">
        <v>28</v>
      </c>
      <c r="B65" s="24"/>
      <c r="C65" s="24"/>
      <c r="D65" s="24"/>
      <c r="E65" s="24"/>
      <c r="F65" s="24"/>
      <c r="G65" s="25"/>
      <c r="H65" s="18" t="s">
        <v>64</v>
      </c>
      <c r="I65" s="30"/>
      <c r="J65" s="30"/>
      <c r="K65" s="30"/>
      <c r="L65" s="30"/>
      <c r="M65" s="30"/>
    </row>
    <row r="66" spans="1:13" x14ac:dyDescent="0.25">
      <c r="A66" s="1">
        <v>27</v>
      </c>
      <c r="B66" s="14" t="s">
        <v>19</v>
      </c>
      <c r="C66" s="14"/>
      <c r="D66" s="2">
        <v>1</v>
      </c>
      <c r="E66" s="1" t="s">
        <v>4</v>
      </c>
      <c r="F66" s="14" t="s">
        <v>32</v>
      </c>
      <c r="G66" s="14"/>
      <c r="H66" s="2">
        <v>2.8</v>
      </c>
      <c r="I66" s="1" t="s">
        <v>4</v>
      </c>
      <c r="J66" s="14" t="s">
        <v>38</v>
      </c>
      <c r="K66" s="14"/>
      <c r="L66" s="7">
        <f>D66*H66*H72</f>
        <v>0.42</v>
      </c>
      <c r="M66" s="1" t="s">
        <v>45</v>
      </c>
    </row>
    <row r="67" spans="1:13" x14ac:dyDescent="0.25">
      <c r="A67" s="1">
        <v>28</v>
      </c>
      <c r="B67" s="14" t="s">
        <v>20</v>
      </c>
      <c r="C67" s="14"/>
      <c r="D67" s="2">
        <v>1.2</v>
      </c>
      <c r="E67" s="1" t="s">
        <v>4</v>
      </c>
      <c r="F67" s="14" t="s">
        <v>33</v>
      </c>
      <c r="G67" s="14"/>
      <c r="H67" s="2">
        <v>0.7</v>
      </c>
      <c r="I67" s="1" t="s">
        <v>4</v>
      </c>
      <c r="J67" s="14" t="s">
        <v>39</v>
      </c>
      <c r="K67" s="14"/>
      <c r="L67" s="4">
        <f>D67*H67*H72</f>
        <v>0.126</v>
      </c>
      <c r="M67" s="1" t="s">
        <v>45</v>
      </c>
    </row>
    <row r="68" spans="1:13" x14ac:dyDescent="0.25">
      <c r="A68" s="1">
        <v>29</v>
      </c>
      <c r="B68" s="14" t="s">
        <v>21</v>
      </c>
      <c r="C68" s="14"/>
      <c r="D68" s="2">
        <v>1.3</v>
      </c>
      <c r="E68" s="1" t="s">
        <v>4</v>
      </c>
      <c r="F68" s="14" t="s">
        <v>34</v>
      </c>
      <c r="G68" s="14"/>
      <c r="H68" s="2">
        <v>2.8</v>
      </c>
      <c r="I68" s="1" t="s">
        <v>4</v>
      </c>
      <c r="J68" s="14" t="s">
        <v>40</v>
      </c>
      <c r="K68" s="14"/>
      <c r="L68" s="4">
        <f>D68*H68*H72</f>
        <v>0.54599999999999993</v>
      </c>
      <c r="M68" s="1" t="s">
        <v>45</v>
      </c>
    </row>
    <row r="69" spans="1:13" x14ac:dyDescent="0.25">
      <c r="A69" s="1">
        <v>30</v>
      </c>
      <c r="B69" s="14" t="s">
        <v>26</v>
      </c>
      <c r="C69" s="14"/>
      <c r="D69" s="2">
        <v>2</v>
      </c>
      <c r="E69" s="1" t="s">
        <v>4</v>
      </c>
      <c r="F69" s="14" t="s">
        <v>35</v>
      </c>
      <c r="G69" s="14"/>
      <c r="H69" s="2">
        <v>0.7</v>
      </c>
      <c r="I69" s="1" t="s">
        <v>4</v>
      </c>
      <c r="J69" s="14" t="s">
        <v>41</v>
      </c>
      <c r="K69" s="14"/>
      <c r="L69" s="7">
        <f>D69*H69*H72</f>
        <v>0.21</v>
      </c>
      <c r="M69" s="1" t="s">
        <v>45</v>
      </c>
    </row>
    <row r="70" spans="1:13" x14ac:dyDescent="0.25">
      <c r="A70" s="1">
        <v>31</v>
      </c>
      <c r="B70" s="14" t="s">
        <v>27</v>
      </c>
      <c r="C70" s="14"/>
      <c r="D70" s="2">
        <v>2</v>
      </c>
      <c r="E70" s="1" t="s">
        <v>4</v>
      </c>
      <c r="F70" s="14" t="s">
        <v>36</v>
      </c>
      <c r="G70" s="14"/>
      <c r="H70" s="2">
        <v>1.4</v>
      </c>
      <c r="I70" s="1" t="s">
        <v>4</v>
      </c>
      <c r="J70" s="14" t="s">
        <v>42</v>
      </c>
      <c r="K70" s="14"/>
      <c r="L70" s="7">
        <f>D70*H70*H72</f>
        <v>0.42</v>
      </c>
      <c r="M70" s="1" t="s">
        <v>45</v>
      </c>
    </row>
    <row r="71" spans="1:13" x14ac:dyDescent="0.25">
      <c r="A71" s="1">
        <v>32</v>
      </c>
      <c r="B71" s="14" t="s">
        <v>29</v>
      </c>
      <c r="C71" s="14"/>
      <c r="D71" s="2">
        <v>0.7</v>
      </c>
      <c r="E71" s="1" t="s">
        <v>4</v>
      </c>
      <c r="F71" s="14" t="s">
        <v>37</v>
      </c>
      <c r="G71" s="14"/>
      <c r="H71" s="2">
        <v>0.7</v>
      </c>
      <c r="I71" s="1" t="s">
        <v>4</v>
      </c>
      <c r="J71" s="14" t="s">
        <v>43</v>
      </c>
      <c r="K71" s="14"/>
      <c r="L71" s="7">
        <f>D71*H71*H72</f>
        <v>7.3499999999999982E-2</v>
      </c>
      <c r="M71" s="1" t="s">
        <v>45</v>
      </c>
    </row>
    <row r="72" spans="1:13" x14ac:dyDescent="0.25">
      <c r="A72" s="1">
        <v>33</v>
      </c>
      <c r="B72" s="14" t="s">
        <v>22</v>
      </c>
      <c r="C72" s="14"/>
      <c r="D72" s="8">
        <f>L66*H73*L72</f>
        <v>9.8783999999999992</v>
      </c>
      <c r="E72" s="1" t="s">
        <v>7</v>
      </c>
      <c r="F72" s="14" t="s">
        <v>44</v>
      </c>
      <c r="G72" s="14"/>
      <c r="H72" s="2">
        <v>0.15</v>
      </c>
      <c r="I72" s="1" t="s">
        <v>4</v>
      </c>
      <c r="J72" s="14" t="s">
        <v>49</v>
      </c>
      <c r="K72" s="14"/>
      <c r="L72" s="4">
        <v>9.7999999999999997E-3</v>
      </c>
      <c r="M72" s="1" t="s">
        <v>7</v>
      </c>
    </row>
    <row r="73" spans="1:13" x14ac:dyDescent="0.25">
      <c r="A73" s="1">
        <v>34</v>
      </c>
      <c r="B73" s="14" t="s">
        <v>23</v>
      </c>
      <c r="C73" s="14"/>
      <c r="D73" s="8">
        <f>L67*H73*L72</f>
        <v>2.9635199999999995</v>
      </c>
      <c r="E73" s="1" t="s">
        <v>7</v>
      </c>
      <c r="F73" s="14" t="s">
        <v>46</v>
      </c>
      <c r="G73" s="14"/>
      <c r="H73" s="2">
        <v>2400</v>
      </c>
      <c r="I73" s="1" t="s">
        <v>47</v>
      </c>
    </row>
    <row r="74" spans="1:13" x14ac:dyDescent="0.25">
      <c r="A74" s="1">
        <v>35</v>
      </c>
      <c r="B74" s="14" t="s">
        <v>24</v>
      </c>
      <c r="C74" s="14"/>
      <c r="D74" s="8">
        <f>L68*H73*L72</f>
        <v>12.841919999999998</v>
      </c>
      <c r="E74" s="1" t="s">
        <v>7</v>
      </c>
    </row>
    <row r="75" spans="1:13" x14ac:dyDescent="0.25">
      <c r="A75" s="1">
        <v>36</v>
      </c>
      <c r="B75" s="14" t="s">
        <v>25</v>
      </c>
      <c r="C75" s="14"/>
      <c r="D75" s="8">
        <f>L69*H73*L72</f>
        <v>4.9391999999999996</v>
      </c>
      <c r="E75" s="1" t="s">
        <v>7</v>
      </c>
    </row>
    <row r="76" spans="1:13" x14ac:dyDescent="0.25">
      <c r="A76" s="1">
        <v>37</v>
      </c>
      <c r="B76" s="14" t="s">
        <v>30</v>
      </c>
      <c r="C76" s="14"/>
      <c r="D76" s="8">
        <f>L70*H73*L72</f>
        <v>9.8783999999999992</v>
      </c>
      <c r="E76" s="1" t="s">
        <v>7</v>
      </c>
    </row>
    <row r="77" spans="1:13" x14ac:dyDescent="0.25">
      <c r="A77" s="1">
        <v>38</v>
      </c>
      <c r="B77" s="14" t="s">
        <v>31</v>
      </c>
      <c r="C77" s="14"/>
      <c r="D77" s="8">
        <f>L71*H73*L72</f>
        <v>1.7287199999999994</v>
      </c>
      <c r="E77" s="1" t="s">
        <v>7</v>
      </c>
    </row>
    <row r="78" spans="1:13" x14ac:dyDescent="0.25">
      <c r="A78" s="1">
        <v>39</v>
      </c>
      <c r="B78" s="14" t="s">
        <v>50</v>
      </c>
      <c r="C78" s="14"/>
      <c r="D78" s="8">
        <f>SUM(D72:D77)</f>
        <v>42.230159999999998</v>
      </c>
      <c r="E78" s="1" t="s">
        <v>48</v>
      </c>
    </row>
    <row r="79" spans="1:13" x14ac:dyDescent="0.25">
      <c r="A79" s="1">
        <v>40</v>
      </c>
      <c r="B79" s="1" t="s">
        <v>5</v>
      </c>
      <c r="C79" s="31">
        <v>3.3535087719298238</v>
      </c>
      <c r="D79" s="1" t="s">
        <v>4</v>
      </c>
    </row>
    <row r="80" spans="1:13" x14ac:dyDescent="0.25">
      <c r="A80" s="1">
        <v>41</v>
      </c>
      <c r="B80" s="1" t="s">
        <v>80</v>
      </c>
      <c r="C80" s="32">
        <f>(D72*(D66/2))+(D73*(D66+(D67/2)))+(D74*(D66+D67+(D68/2)))+(D75*((D66+D67+D68+(D69/2))))+(D76*((D66+D67+D68+D69+(D70/2))))+(D77*((D66+D67+D68+(D70-D71)+D71/2)))-(D78*C79)</f>
        <v>0</v>
      </c>
    </row>
    <row r="82" spans="1:14" x14ac:dyDescent="0.25">
      <c r="B82" s="44"/>
    </row>
    <row r="83" spans="1:14" x14ac:dyDescent="0.25">
      <c r="B83" s="36"/>
      <c r="C83" s="36"/>
      <c r="D83" s="36"/>
      <c r="E83" s="43"/>
      <c r="F83" s="35"/>
    </row>
    <row r="85" spans="1:14" ht="15" customHeight="1" x14ac:dyDescent="0.25">
      <c r="A85" s="37" t="s">
        <v>51</v>
      </c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9"/>
    </row>
    <row r="86" spans="1:14" ht="15" customHeight="1" x14ac:dyDescent="0.25">
      <c r="A86" s="40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2"/>
    </row>
    <row r="88" spans="1:14" x14ac:dyDescent="0.25">
      <c r="A88" s="1">
        <v>42</v>
      </c>
      <c r="B88" s="29" t="s">
        <v>52</v>
      </c>
      <c r="C88" s="29"/>
      <c r="D88" s="29"/>
      <c r="E88" s="29"/>
    </row>
    <row r="89" spans="1:14" x14ac:dyDescent="0.25">
      <c r="A89" s="1">
        <v>43</v>
      </c>
      <c r="B89" s="14" t="s">
        <v>54</v>
      </c>
      <c r="C89" s="14"/>
      <c r="D89" s="2">
        <v>7.0000000000000007E-2</v>
      </c>
      <c r="E89" s="1" t="s">
        <v>4</v>
      </c>
    </row>
    <row r="90" spans="1:14" x14ac:dyDescent="0.25">
      <c r="A90" s="1">
        <v>44</v>
      </c>
      <c r="B90" s="14" t="s">
        <v>46</v>
      </c>
      <c r="C90" s="14"/>
      <c r="D90" s="2">
        <v>24</v>
      </c>
      <c r="E90" s="1" t="s">
        <v>57</v>
      </c>
    </row>
    <row r="91" spans="1:14" x14ac:dyDescent="0.25">
      <c r="A91" s="1">
        <v>45</v>
      </c>
      <c r="B91" s="26" t="s">
        <v>53</v>
      </c>
      <c r="C91" s="27"/>
      <c r="D91" s="27"/>
      <c r="E91" s="28"/>
    </row>
    <row r="92" spans="1:14" x14ac:dyDescent="0.25">
      <c r="A92" s="1">
        <v>46</v>
      </c>
      <c r="B92" s="14" t="s">
        <v>55</v>
      </c>
      <c r="C92" s="14"/>
      <c r="D92" s="2">
        <v>0.2</v>
      </c>
      <c r="E92" s="1" t="s">
        <v>4</v>
      </c>
    </row>
    <row r="93" spans="1:14" x14ac:dyDescent="0.25">
      <c r="A93" s="1">
        <v>47</v>
      </c>
      <c r="B93" s="14" t="s">
        <v>46</v>
      </c>
      <c r="C93" s="14"/>
      <c r="D93" s="2">
        <v>0.8</v>
      </c>
      <c r="E93" s="1" t="s">
        <v>57</v>
      </c>
    </row>
    <row r="94" spans="1:14" x14ac:dyDescent="0.25">
      <c r="A94" s="1">
        <v>48</v>
      </c>
      <c r="B94" s="26" t="s">
        <v>56</v>
      </c>
      <c r="C94" s="27"/>
      <c r="D94" s="27"/>
      <c r="E94" s="28"/>
    </row>
    <row r="95" spans="1:14" x14ac:dyDescent="0.25">
      <c r="A95" s="1">
        <v>49</v>
      </c>
      <c r="B95" s="14" t="s">
        <v>55</v>
      </c>
      <c r="C95" s="14"/>
      <c r="D95" s="2">
        <v>0.18</v>
      </c>
      <c r="E95" s="1" t="s">
        <v>4</v>
      </c>
    </row>
    <row r="96" spans="1:14" x14ac:dyDescent="0.25">
      <c r="A96" s="1">
        <v>50</v>
      </c>
      <c r="B96" s="14" t="s">
        <v>46</v>
      </c>
      <c r="C96" s="14"/>
      <c r="D96" s="2">
        <v>24</v>
      </c>
      <c r="E96" s="1" t="s">
        <v>57</v>
      </c>
    </row>
    <row r="98" spans="1:9" x14ac:dyDescent="0.25">
      <c r="A98" s="1">
        <v>51</v>
      </c>
      <c r="B98" s="14" t="s">
        <v>32</v>
      </c>
      <c r="C98" s="14"/>
      <c r="D98" s="2">
        <v>2.7</v>
      </c>
      <c r="E98" s="1" t="s">
        <v>4</v>
      </c>
    </row>
    <row r="99" spans="1:9" x14ac:dyDescent="0.25">
      <c r="A99" s="1">
        <v>52</v>
      </c>
      <c r="B99" s="14" t="s">
        <v>19</v>
      </c>
      <c r="C99" s="14"/>
      <c r="D99" s="2">
        <v>5</v>
      </c>
      <c r="E99" s="1" t="s">
        <v>4</v>
      </c>
    </row>
    <row r="100" spans="1:9" x14ac:dyDescent="0.25">
      <c r="A100" s="1">
        <v>53</v>
      </c>
      <c r="B100" s="14" t="s">
        <v>33</v>
      </c>
      <c r="C100" s="14"/>
      <c r="D100" s="2">
        <v>2.7</v>
      </c>
      <c r="E100" s="1" t="s">
        <v>4</v>
      </c>
    </row>
    <row r="101" spans="1:9" x14ac:dyDescent="0.25">
      <c r="A101" s="1">
        <v>54</v>
      </c>
      <c r="B101" s="14" t="s">
        <v>20</v>
      </c>
      <c r="C101" s="14"/>
      <c r="D101" s="2">
        <v>0.3</v>
      </c>
      <c r="E101" s="1" t="s">
        <v>4</v>
      </c>
    </row>
    <row r="103" spans="1:9" x14ac:dyDescent="0.25">
      <c r="A103" s="1">
        <v>55</v>
      </c>
      <c r="B103" s="14" t="s">
        <v>58</v>
      </c>
      <c r="C103" s="14"/>
      <c r="D103" s="8">
        <f>((D89*D90)+(D95*D96)+(D92*D93))*D98*D99</f>
        <v>83.160000000000011</v>
      </c>
      <c r="E103" s="1" t="s">
        <v>7</v>
      </c>
    </row>
    <row r="104" spans="1:9" x14ac:dyDescent="0.25">
      <c r="A104" s="1">
        <v>56</v>
      </c>
      <c r="B104" s="14" t="s">
        <v>59</v>
      </c>
      <c r="C104" s="14"/>
      <c r="D104" s="8">
        <f>(D89*D96)*D101*D100</f>
        <v>1.3608</v>
      </c>
      <c r="E104" s="1" t="s">
        <v>7</v>
      </c>
    </row>
    <row r="106" spans="1:9" x14ac:dyDescent="0.25">
      <c r="A106" s="1">
        <v>57</v>
      </c>
      <c r="B106" s="29" t="s">
        <v>60</v>
      </c>
      <c r="C106" s="29"/>
      <c r="D106" s="29"/>
      <c r="E106" s="29"/>
      <c r="F106" s="3" t="s">
        <v>65</v>
      </c>
      <c r="G106" s="3"/>
      <c r="H106" s="2">
        <f>((0.415-(H108+H107)))*2</f>
        <v>6.999999999999984E-2</v>
      </c>
      <c r="I106" s="1" t="s">
        <v>4</v>
      </c>
    </row>
    <row r="107" spans="1:9" x14ac:dyDescent="0.25">
      <c r="A107" s="1">
        <v>58</v>
      </c>
      <c r="B107" s="14" t="s">
        <v>61</v>
      </c>
      <c r="C107" s="14"/>
      <c r="D107" s="2">
        <v>25.2</v>
      </c>
      <c r="E107" s="1" t="s">
        <v>7</v>
      </c>
      <c r="F107" s="3" t="s">
        <v>66</v>
      </c>
      <c r="G107" s="3"/>
      <c r="H107" s="10">
        <f>(0.28-(0.09*2))*2</f>
        <v>0.20000000000000007</v>
      </c>
      <c r="I107" s="1" t="s">
        <v>4</v>
      </c>
    </row>
    <row r="108" spans="1:9" x14ac:dyDescent="0.25">
      <c r="A108" s="1">
        <v>59</v>
      </c>
      <c r="B108" s="14" t="s">
        <v>62</v>
      </c>
      <c r="C108" s="14"/>
      <c r="D108" s="2">
        <v>2.4</v>
      </c>
      <c r="E108" s="1" t="s">
        <v>7</v>
      </c>
      <c r="F108" s="3" t="s">
        <v>67</v>
      </c>
      <c r="G108" s="3"/>
      <c r="H108" s="2">
        <v>0.18</v>
      </c>
      <c r="I108" s="1" t="s">
        <v>4</v>
      </c>
    </row>
    <row r="109" spans="1:9" x14ac:dyDescent="0.25">
      <c r="A109" s="1">
        <v>60</v>
      </c>
      <c r="B109" s="14" t="s">
        <v>63</v>
      </c>
      <c r="C109" s="14"/>
      <c r="D109" s="2">
        <v>64.8</v>
      </c>
      <c r="E109" s="1" t="s">
        <v>7</v>
      </c>
      <c r="F109" s="16" t="s">
        <v>69</v>
      </c>
      <c r="G109" s="17"/>
      <c r="H109" s="4">
        <f>SUM(H106:H108)</f>
        <v>0.4499999999999999</v>
      </c>
      <c r="I109" s="1" t="s">
        <v>4</v>
      </c>
    </row>
    <row r="111" spans="1:9" x14ac:dyDescent="0.25">
      <c r="A111" s="1">
        <v>61</v>
      </c>
      <c r="B111" s="14" t="s">
        <v>6</v>
      </c>
      <c r="C111" s="14"/>
      <c r="D111" s="4">
        <f>SUM(D107:D109)</f>
        <v>92.399999999999991</v>
      </c>
      <c r="E111" s="1" t="s">
        <v>7</v>
      </c>
    </row>
    <row r="112" spans="1:9" x14ac:dyDescent="0.25">
      <c r="A112" s="1">
        <v>62</v>
      </c>
      <c r="B112" s="1" t="s">
        <v>5</v>
      </c>
      <c r="C112" s="31">
        <v>0.18357142857142855</v>
      </c>
      <c r="D112" s="1" t="s">
        <v>4</v>
      </c>
    </row>
    <row r="113" spans="1:16" x14ac:dyDescent="0.25">
      <c r="A113" s="1">
        <v>63</v>
      </c>
      <c r="B113" s="1" t="s">
        <v>80</v>
      </c>
      <c r="C113" s="32">
        <f>(-(D109*(H108/2)))-(D108*(H108+(H107/2)))-(D107*(H108+H107+(H106/2)))+(D111*C112)</f>
        <v>0</v>
      </c>
    </row>
    <row r="116" spans="1:16" ht="15" customHeight="1" x14ac:dyDescent="0.25">
      <c r="A116" s="1">
        <v>64</v>
      </c>
      <c r="B116" s="26" t="s">
        <v>60</v>
      </c>
      <c r="C116" s="27"/>
      <c r="D116" s="27"/>
      <c r="E116" s="28"/>
      <c r="J116" s="18" t="s">
        <v>68</v>
      </c>
      <c r="K116" s="18"/>
      <c r="L116" s="18"/>
      <c r="M116" s="18"/>
      <c r="N116" s="18"/>
      <c r="O116" s="18"/>
      <c r="P116" s="18"/>
    </row>
    <row r="117" spans="1:16" x14ac:dyDescent="0.25">
      <c r="A117" s="1">
        <v>65</v>
      </c>
      <c r="B117" s="14" t="s">
        <v>61</v>
      </c>
      <c r="C117" s="14"/>
      <c r="D117" s="11">
        <f>H117*H120</f>
        <v>1.8815999999999999</v>
      </c>
      <c r="E117" s="1" t="s">
        <v>74</v>
      </c>
      <c r="F117" s="16" t="s">
        <v>65</v>
      </c>
      <c r="G117" s="17"/>
      <c r="H117" s="2">
        <v>0.08</v>
      </c>
      <c r="I117" s="1" t="s">
        <v>4</v>
      </c>
      <c r="J117" s="18"/>
      <c r="K117" s="18"/>
      <c r="L117" s="18"/>
      <c r="M117" s="18"/>
      <c r="N117" s="18"/>
      <c r="O117" s="18"/>
      <c r="P117" s="18"/>
    </row>
    <row r="118" spans="1:16" x14ac:dyDescent="0.25">
      <c r="A118" s="1">
        <v>66</v>
      </c>
      <c r="B118" s="14" t="s">
        <v>62</v>
      </c>
      <c r="C118" s="14"/>
      <c r="D118" s="11">
        <f>H118*H121</f>
        <v>1.7149999999999999</v>
      </c>
      <c r="E118" s="1" t="s">
        <v>74</v>
      </c>
      <c r="F118" s="16" t="s">
        <v>66</v>
      </c>
      <c r="G118" s="17"/>
      <c r="H118" s="2">
        <v>0.25</v>
      </c>
      <c r="I118" s="1" t="s">
        <v>4</v>
      </c>
    </row>
    <row r="119" spans="1:16" x14ac:dyDescent="0.25">
      <c r="A119" s="1">
        <v>67</v>
      </c>
      <c r="B119" s="14" t="s">
        <v>63</v>
      </c>
      <c r="C119" s="14"/>
      <c r="D119" s="11">
        <f>H119*H120</f>
        <v>4.2336</v>
      </c>
      <c r="E119" s="1" t="s">
        <v>74</v>
      </c>
      <c r="F119" s="16" t="s">
        <v>67</v>
      </c>
      <c r="G119" s="17"/>
      <c r="H119" s="2">
        <v>0.18</v>
      </c>
      <c r="I119" s="1" t="s">
        <v>4</v>
      </c>
    </row>
    <row r="120" spans="1:16" x14ac:dyDescent="0.25">
      <c r="F120" s="16" t="s">
        <v>70</v>
      </c>
      <c r="G120" s="17"/>
      <c r="H120" s="4">
        <f>2400*0.0098</f>
        <v>23.52</v>
      </c>
      <c r="I120" s="1" t="s">
        <v>72</v>
      </c>
    </row>
    <row r="121" spans="1:16" x14ac:dyDescent="0.25">
      <c r="A121" s="1">
        <v>68</v>
      </c>
      <c r="B121" s="14" t="s">
        <v>6</v>
      </c>
      <c r="C121" s="14"/>
      <c r="D121" s="8">
        <f>SUM(D117:D119)</f>
        <v>7.8301999999999996</v>
      </c>
      <c r="E121" s="1" t="s">
        <v>75</v>
      </c>
      <c r="F121" s="16" t="s">
        <v>71</v>
      </c>
      <c r="G121" s="17"/>
      <c r="H121" s="4">
        <f>700*0.0098</f>
        <v>6.8599999999999994</v>
      </c>
      <c r="I121" s="1" t="s">
        <v>73</v>
      </c>
    </row>
    <row r="122" spans="1:16" x14ac:dyDescent="0.25">
      <c r="A122" s="1">
        <v>69</v>
      </c>
      <c r="B122" s="1" t="s">
        <v>5</v>
      </c>
      <c r="C122" s="34">
        <v>0.22840425531914896</v>
      </c>
      <c r="D122" s="1" t="s">
        <v>4</v>
      </c>
    </row>
    <row r="123" spans="1:16" x14ac:dyDescent="0.25">
      <c r="A123" s="1">
        <v>70</v>
      </c>
      <c r="B123" s="1" t="s">
        <v>80</v>
      </c>
      <c r="C123" s="32">
        <f>(-(D119*(H119/2)))-(D118*(H119+(H118/2)))-(D117*(H119+H118+(H117/2)))+(D121*C122)</f>
        <v>0</v>
      </c>
    </row>
    <row r="132" spans="1:18" ht="15" customHeight="1" x14ac:dyDescent="0.25">
      <c r="A132" s="37" t="s">
        <v>76</v>
      </c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9"/>
    </row>
    <row r="133" spans="1:18" ht="15" customHeight="1" x14ac:dyDescent="0.25">
      <c r="A133" s="40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2"/>
    </row>
    <row r="135" spans="1:18" x14ac:dyDescent="0.25">
      <c r="A135" s="1">
        <v>71</v>
      </c>
      <c r="B135" s="1" t="s">
        <v>5</v>
      </c>
      <c r="C135" s="31">
        <v>1.1444444444444446</v>
      </c>
      <c r="D135" s="1" t="s">
        <v>4</v>
      </c>
    </row>
    <row r="136" spans="1:18" x14ac:dyDescent="0.25">
      <c r="A136" s="1">
        <v>72</v>
      </c>
      <c r="B136" s="1" t="s">
        <v>80</v>
      </c>
      <c r="C136" s="1">
        <f>(86*0.9)+(22*2.1)-(108*C135)</f>
        <v>0</v>
      </c>
    </row>
    <row r="139" spans="1:18" x14ac:dyDescent="0.25">
      <c r="A139" s="1">
        <v>73</v>
      </c>
      <c r="B139" s="1" t="s">
        <v>78</v>
      </c>
      <c r="C139" s="31">
        <v>4.2037037037037033</v>
      </c>
      <c r="D139" s="1" t="s">
        <v>4</v>
      </c>
    </row>
    <row r="140" spans="1:18" x14ac:dyDescent="0.25">
      <c r="A140" s="1">
        <v>74</v>
      </c>
      <c r="B140" s="1" t="s">
        <v>80</v>
      </c>
      <c r="C140" s="1">
        <f>(86*4)+(22*5)-(108*C139)</f>
        <v>0</v>
      </c>
    </row>
    <row r="144" spans="1:18" ht="15" customHeight="1" x14ac:dyDescent="0.25">
      <c r="A144" s="37" t="s">
        <v>77</v>
      </c>
      <c r="B144" s="38"/>
      <c r="C144" s="38"/>
      <c r="D144" s="38"/>
      <c r="E144" s="38"/>
      <c r="F144" s="38"/>
      <c r="G144" s="38"/>
      <c r="H144" s="38"/>
      <c r="I144" s="39"/>
      <c r="J144" s="15" t="s">
        <v>79</v>
      </c>
      <c r="K144" s="15"/>
      <c r="L144" s="15"/>
      <c r="M144" s="15"/>
      <c r="N144" s="15"/>
      <c r="O144" s="15"/>
      <c r="P144" s="15"/>
      <c r="Q144" s="15"/>
      <c r="R144" s="15"/>
    </row>
    <row r="145" spans="1:18" ht="15" customHeight="1" x14ac:dyDescent="0.25">
      <c r="A145" s="40"/>
      <c r="B145" s="41"/>
      <c r="C145" s="41"/>
      <c r="D145" s="41"/>
      <c r="E145" s="41"/>
      <c r="F145" s="41"/>
      <c r="G145" s="41"/>
      <c r="H145" s="41"/>
      <c r="I145" s="42"/>
      <c r="J145" s="15"/>
      <c r="K145" s="15"/>
      <c r="L145" s="15"/>
      <c r="M145" s="15"/>
      <c r="N145" s="15"/>
      <c r="O145" s="15"/>
      <c r="P145" s="15"/>
      <c r="Q145" s="15"/>
      <c r="R145" s="15"/>
    </row>
    <row r="147" spans="1:18" x14ac:dyDescent="0.25">
      <c r="A147" s="1">
        <v>75</v>
      </c>
      <c r="B147" s="22" t="s">
        <v>85</v>
      </c>
      <c r="C147" s="17"/>
      <c r="D147" s="2">
        <v>1.1000000000000001</v>
      </c>
      <c r="E147" s="1" t="s">
        <v>4</v>
      </c>
      <c r="F147" s="16" t="s">
        <v>89</v>
      </c>
      <c r="G147" s="17"/>
      <c r="H147" s="2">
        <v>3.6</v>
      </c>
      <c r="I147" s="12" t="s">
        <v>4</v>
      </c>
      <c r="J147" s="14" t="s">
        <v>97</v>
      </c>
      <c r="K147" s="14"/>
      <c r="L147" s="13">
        <f>D147*H147*H155</f>
        <v>0.7128000000000001</v>
      </c>
      <c r="M147" s="1" t="s">
        <v>45</v>
      </c>
    </row>
    <row r="148" spans="1:18" x14ac:dyDescent="0.25">
      <c r="A148" s="1">
        <v>76</v>
      </c>
      <c r="B148" s="22" t="s">
        <v>86</v>
      </c>
      <c r="C148" s="17"/>
      <c r="D148" s="2">
        <v>1.8</v>
      </c>
      <c r="E148" s="1" t="s">
        <v>4</v>
      </c>
      <c r="F148" s="16" t="s">
        <v>94</v>
      </c>
      <c r="G148" s="17"/>
      <c r="H148" s="2">
        <v>0.9</v>
      </c>
      <c r="I148" s="12" t="s">
        <v>4</v>
      </c>
      <c r="J148" s="14" t="s">
        <v>98</v>
      </c>
      <c r="K148" s="14"/>
      <c r="L148" s="13">
        <f>D148*H148*H155</f>
        <v>0.29160000000000003</v>
      </c>
      <c r="M148" s="1" t="s">
        <v>45</v>
      </c>
    </row>
    <row r="149" spans="1:18" x14ac:dyDescent="0.25">
      <c r="A149" s="1">
        <v>77</v>
      </c>
      <c r="B149" s="22" t="s">
        <v>87</v>
      </c>
      <c r="C149" s="17"/>
      <c r="D149" s="2">
        <v>1.8</v>
      </c>
      <c r="E149" s="1" t="s">
        <v>4</v>
      </c>
      <c r="F149" s="16" t="s">
        <v>95</v>
      </c>
      <c r="G149" s="17"/>
      <c r="H149" s="2">
        <v>0.9</v>
      </c>
      <c r="I149" s="12" t="s">
        <v>4</v>
      </c>
      <c r="J149" s="14" t="s">
        <v>99</v>
      </c>
      <c r="K149" s="14"/>
      <c r="L149" s="13">
        <f>D149*H149*H155</f>
        <v>0.29160000000000003</v>
      </c>
      <c r="M149" s="1" t="s">
        <v>45</v>
      </c>
    </row>
    <row r="150" spans="1:18" x14ac:dyDescent="0.25">
      <c r="A150" s="1">
        <v>78</v>
      </c>
      <c r="B150" s="22" t="s">
        <v>88</v>
      </c>
      <c r="C150" s="17"/>
      <c r="D150" s="2">
        <v>4.0999999999999996</v>
      </c>
      <c r="E150" s="1" t="s">
        <v>4</v>
      </c>
      <c r="F150" s="16" t="s">
        <v>96</v>
      </c>
      <c r="G150" s="17"/>
      <c r="H150" s="2">
        <v>3.6</v>
      </c>
      <c r="I150" s="12" t="s">
        <v>4</v>
      </c>
      <c r="J150" s="14" t="s">
        <v>100</v>
      </c>
      <c r="K150" s="14"/>
      <c r="L150" s="13">
        <f>D150*H150*H155</f>
        <v>2.6568000000000001</v>
      </c>
      <c r="M150" s="1" t="s">
        <v>45</v>
      </c>
    </row>
    <row r="151" spans="1:18" x14ac:dyDescent="0.25">
      <c r="A151" s="1">
        <v>79</v>
      </c>
      <c r="B151" s="22" t="s">
        <v>82</v>
      </c>
      <c r="C151" s="17"/>
      <c r="D151" s="2">
        <v>1.8</v>
      </c>
      <c r="E151" s="1" t="s">
        <v>4</v>
      </c>
      <c r="F151" s="16" t="s">
        <v>90</v>
      </c>
      <c r="G151" s="17"/>
      <c r="H151" s="2">
        <v>1.1000000000000001</v>
      </c>
      <c r="I151" s="12" t="s">
        <v>4</v>
      </c>
      <c r="J151" s="14" t="s">
        <v>101</v>
      </c>
      <c r="K151" s="14"/>
      <c r="L151" s="13">
        <f>D151*H151*H155</f>
        <v>0.35640000000000005</v>
      </c>
      <c r="M151" s="1" t="s">
        <v>45</v>
      </c>
    </row>
    <row r="152" spans="1:18" x14ac:dyDescent="0.25">
      <c r="A152" s="1">
        <v>80</v>
      </c>
      <c r="B152" s="22" t="s">
        <v>81</v>
      </c>
      <c r="C152" s="17"/>
      <c r="D152" s="2">
        <v>0.9</v>
      </c>
      <c r="E152" s="1" t="s">
        <v>4</v>
      </c>
      <c r="F152" s="16" t="s">
        <v>91</v>
      </c>
      <c r="G152" s="17"/>
      <c r="H152" s="2">
        <v>7</v>
      </c>
      <c r="I152" s="12" t="s">
        <v>4</v>
      </c>
      <c r="J152" s="14" t="s">
        <v>102</v>
      </c>
      <c r="K152" s="14"/>
      <c r="L152" s="13">
        <f>D152*H152*H155</f>
        <v>1.1339999999999999</v>
      </c>
      <c r="M152" s="1" t="s">
        <v>45</v>
      </c>
    </row>
    <row r="153" spans="1:18" x14ac:dyDescent="0.25">
      <c r="A153" s="1">
        <v>81</v>
      </c>
      <c r="B153" s="22" t="s">
        <v>83</v>
      </c>
      <c r="C153" s="17"/>
      <c r="D153" s="2">
        <v>0.9</v>
      </c>
      <c r="E153" s="1" t="s">
        <v>4</v>
      </c>
      <c r="F153" s="16" t="s">
        <v>92</v>
      </c>
      <c r="G153" s="17"/>
      <c r="H153" s="2">
        <v>7</v>
      </c>
      <c r="I153" s="12" t="s">
        <v>4</v>
      </c>
      <c r="J153" s="14" t="s">
        <v>103</v>
      </c>
      <c r="K153" s="14"/>
      <c r="L153" s="13">
        <f>D153*H153*H155</f>
        <v>1.1339999999999999</v>
      </c>
      <c r="M153" s="1" t="s">
        <v>45</v>
      </c>
    </row>
    <row r="154" spans="1:18" x14ac:dyDescent="0.25">
      <c r="A154" s="1">
        <v>82</v>
      </c>
      <c r="B154" s="22" t="s">
        <v>84</v>
      </c>
      <c r="C154" s="17"/>
      <c r="D154" s="2">
        <v>1.8</v>
      </c>
      <c r="E154" s="1" t="s">
        <v>4</v>
      </c>
      <c r="F154" s="16" t="s">
        <v>93</v>
      </c>
      <c r="G154" s="17"/>
      <c r="H154" s="2">
        <v>4.0999999999999996</v>
      </c>
      <c r="I154" s="12" t="s">
        <v>4</v>
      </c>
      <c r="J154" s="14" t="s">
        <v>104</v>
      </c>
      <c r="K154" s="14"/>
      <c r="L154" s="13">
        <f>D154*H154*H155</f>
        <v>1.3284</v>
      </c>
      <c r="M154" s="1" t="s">
        <v>45</v>
      </c>
    </row>
    <row r="155" spans="1:18" x14ac:dyDescent="0.25">
      <c r="A155" s="1">
        <v>83</v>
      </c>
      <c r="F155" s="16" t="s">
        <v>44</v>
      </c>
      <c r="G155" s="17"/>
      <c r="H155" s="2">
        <v>0.18</v>
      </c>
      <c r="I155" s="12" t="s">
        <v>4</v>
      </c>
      <c r="J155" s="16" t="s">
        <v>107</v>
      </c>
      <c r="K155" s="17"/>
      <c r="L155" s="8">
        <f>L147*H156*H159</f>
        <v>16.765056000000001</v>
      </c>
      <c r="M155" s="1" t="s">
        <v>7</v>
      </c>
    </row>
    <row r="156" spans="1:18" x14ac:dyDescent="0.25">
      <c r="A156" s="1">
        <v>84</v>
      </c>
      <c r="F156" s="16" t="s">
        <v>46</v>
      </c>
      <c r="G156" s="17"/>
      <c r="H156" s="2">
        <v>2400</v>
      </c>
      <c r="I156" s="1" t="s">
        <v>47</v>
      </c>
      <c r="J156" s="16" t="s">
        <v>108</v>
      </c>
      <c r="K156" s="17"/>
      <c r="L156" s="13">
        <f>L148*H156*H159</f>
        <v>6.8584320000000005</v>
      </c>
      <c r="M156" s="1" t="s">
        <v>7</v>
      </c>
    </row>
    <row r="157" spans="1:18" x14ac:dyDescent="0.25">
      <c r="A157" s="1">
        <v>85</v>
      </c>
      <c r="B157" s="45" t="s">
        <v>5</v>
      </c>
      <c r="C157" s="31">
        <v>1.7999999999999998</v>
      </c>
      <c r="D157" s="1" t="s">
        <v>4</v>
      </c>
      <c r="F157" s="16" t="s">
        <v>105</v>
      </c>
      <c r="G157" s="17"/>
      <c r="H157" s="8">
        <f>SUM(L155:L158)</f>
        <v>92.969855999999993</v>
      </c>
      <c r="I157" s="1" t="s">
        <v>48</v>
      </c>
      <c r="J157" s="16" t="s">
        <v>109</v>
      </c>
      <c r="K157" s="17"/>
      <c r="L157" s="13">
        <f>L149*H156*H159</f>
        <v>6.8584320000000005</v>
      </c>
      <c r="M157" s="1" t="s">
        <v>7</v>
      </c>
    </row>
    <row r="158" spans="1:18" x14ac:dyDescent="0.25">
      <c r="A158" s="1">
        <v>86</v>
      </c>
      <c r="B158" s="45" t="s">
        <v>80</v>
      </c>
      <c r="C158" s="1">
        <f>(L160*(D152/2))+(L162*((D152)+((D154/2))))+(L159*((D152)+((D151/2))))+(L161*(D152+D154+(D153/2)))-(H158*C157)</f>
        <v>0</v>
      </c>
      <c r="F158" s="16" t="s">
        <v>106</v>
      </c>
      <c r="G158" s="17"/>
      <c r="H158" s="8">
        <f>SUM(L159:L162)</f>
        <v>92.969855999999993</v>
      </c>
      <c r="I158" s="1" t="s">
        <v>48</v>
      </c>
      <c r="J158" s="16" t="s">
        <v>110</v>
      </c>
      <c r="K158" s="17"/>
      <c r="L158" s="13">
        <f>L150*H156*H159</f>
        <v>62.487935999999998</v>
      </c>
      <c r="M158" s="1" t="s">
        <v>7</v>
      </c>
    </row>
    <row r="159" spans="1:18" x14ac:dyDescent="0.25">
      <c r="A159" s="1">
        <v>87</v>
      </c>
      <c r="F159" s="16" t="s">
        <v>49</v>
      </c>
      <c r="G159" s="17"/>
      <c r="H159" s="4">
        <v>9.7999999999999997E-3</v>
      </c>
      <c r="I159" s="1" t="s">
        <v>7</v>
      </c>
      <c r="J159" s="16" t="s">
        <v>111</v>
      </c>
      <c r="K159" s="17"/>
      <c r="L159" s="13">
        <f>L151*H156*H159</f>
        <v>8.3825280000000006</v>
      </c>
      <c r="M159" s="1" t="s">
        <v>7</v>
      </c>
    </row>
    <row r="160" spans="1:18" x14ac:dyDescent="0.25">
      <c r="A160" s="1">
        <v>88</v>
      </c>
      <c r="J160" s="16" t="s">
        <v>112</v>
      </c>
      <c r="K160" s="17"/>
      <c r="L160" s="13">
        <f>L152*H156*H159</f>
        <v>26.671679999999999</v>
      </c>
      <c r="M160" s="1" t="s">
        <v>7</v>
      </c>
    </row>
    <row r="161" spans="1:18" x14ac:dyDescent="0.25">
      <c r="A161" s="1">
        <v>89</v>
      </c>
      <c r="B161" s="45" t="s">
        <v>78</v>
      </c>
      <c r="C161" s="31">
        <v>3.721311475409836</v>
      </c>
      <c r="D161" s="1" t="s">
        <v>4</v>
      </c>
      <c r="J161" s="16" t="s">
        <v>113</v>
      </c>
      <c r="K161" s="17"/>
      <c r="L161" s="13">
        <f>L153*H156*H159</f>
        <v>26.671679999999999</v>
      </c>
      <c r="M161" s="1" t="s">
        <v>7</v>
      </c>
    </row>
    <row r="162" spans="1:18" x14ac:dyDescent="0.25">
      <c r="A162" s="1">
        <v>90</v>
      </c>
      <c r="B162" s="45" t="s">
        <v>80</v>
      </c>
      <c r="C162" s="1">
        <f>(L155*(D147/2))+(L156*(D147+(D148/2)))+(L157*((D147)+((D148/2))))+(L158*(D147+D149+(D150/2)))-(H157*C161)</f>
        <v>0</v>
      </c>
      <c r="F162" s="9"/>
      <c r="J162" s="16" t="s">
        <v>114</v>
      </c>
      <c r="K162" s="17"/>
      <c r="L162" s="13">
        <f>L154*H156*H159</f>
        <v>31.243967999999999</v>
      </c>
      <c r="M162" s="1" t="s">
        <v>7</v>
      </c>
    </row>
    <row r="164" spans="1:18" x14ac:dyDescent="0.25">
      <c r="A164" s="18" t="s">
        <v>115</v>
      </c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</row>
    <row r="165" spans="1:18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</row>
  </sheetData>
  <mergeCells count="125">
    <mergeCell ref="A164:R165"/>
    <mergeCell ref="F158:G158"/>
    <mergeCell ref="J157:K157"/>
    <mergeCell ref="J158:K158"/>
    <mergeCell ref="J159:K159"/>
    <mergeCell ref="J160:K160"/>
    <mergeCell ref="J161:K161"/>
    <mergeCell ref="J162:K162"/>
    <mergeCell ref="F157:G157"/>
    <mergeCell ref="B154:C154"/>
    <mergeCell ref="F151:G151"/>
    <mergeCell ref="F152:G152"/>
    <mergeCell ref="F153:G153"/>
    <mergeCell ref="F154:G154"/>
    <mergeCell ref="J152:K152"/>
    <mergeCell ref="J153:K153"/>
    <mergeCell ref="J151:K151"/>
    <mergeCell ref="J116:P117"/>
    <mergeCell ref="B116:E116"/>
    <mergeCell ref="B117:C117"/>
    <mergeCell ref="F117:G117"/>
    <mergeCell ref="F120:G120"/>
    <mergeCell ref="F121:G121"/>
    <mergeCell ref="B121:C121"/>
    <mergeCell ref="B118:C118"/>
    <mergeCell ref="F118:G118"/>
    <mergeCell ref="B119:C119"/>
    <mergeCell ref="F119:G119"/>
    <mergeCell ref="B107:C107"/>
    <mergeCell ref="B108:C108"/>
    <mergeCell ref="B109:C109"/>
    <mergeCell ref="H65:M65"/>
    <mergeCell ref="B111:C111"/>
    <mergeCell ref="F109:G109"/>
    <mergeCell ref="B103:C103"/>
    <mergeCell ref="B104:C104"/>
    <mergeCell ref="B106:E106"/>
    <mergeCell ref="B98:C98"/>
    <mergeCell ref="B99:C99"/>
    <mergeCell ref="B100:C100"/>
    <mergeCell ref="B101:C101"/>
    <mergeCell ref="B96:C96"/>
    <mergeCell ref="B95:C95"/>
    <mergeCell ref="B94:E94"/>
    <mergeCell ref="F72:G72"/>
    <mergeCell ref="F73:G73"/>
    <mergeCell ref="B78:C78"/>
    <mergeCell ref="J72:K72"/>
    <mergeCell ref="B73:C73"/>
    <mergeCell ref="B74:C74"/>
    <mergeCell ref="B75:C75"/>
    <mergeCell ref="B76:C76"/>
    <mergeCell ref="B77:C77"/>
    <mergeCell ref="A85:N86"/>
    <mergeCell ref="B93:C93"/>
    <mergeCell ref="B92:C92"/>
    <mergeCell ref="B90:C90"/>
    <mergeCell ref="B89:C89"/>
    <mergeCell ref="B88:E88"/>
    <mergeCell ref="B91:E91"/>
    <mergeCell ref="B56:C56"/>
    <mergeCell ref="B57:C57"/>
    <mergeCell ref="B68:C68"/>
    <mergeCell ref="B69:C69"/>
    <mergeCell ref="B70:C70"/>
    <mergeCell ref="B71:C71"/>
    <mergeCell ref="B72:C72"/>
    <mergeCell ref="F71:G71"/>
    <mergeCell ref="J66:K66"/>
    <mergeCell ref="J67:K67"/>
    <mergeCell ref="J68:K68"/>
    <mergeCell ref="J69:K69"/>
    <mergeCell ref="J70:K70"/>
    <mergeCell ref="J71:K71"/>
    <mergeCell ref="F66:G66"/>
    <mergeCell ref="F67:G67"/>
    <mergeCell ref="F68:G68"/>
    <mergeCell ref="F69:G69"/>
    <mergeCell ref="F70:G70"/>
    <mergeCell ref="A132:N133"/>
    <mergeCell ref="A144:I145"/>
    <mergeCell ref="B2:N2"/>
    <mergeCell ref="A1:N1"/>
    <mergeCell ref="A4:G4"/>
    <mergeCell ref="A19:G19"/>
    <mergeCell ref="A35:G35"/>
    <mergeCell ref="B20:C20"/>
    <mergeCell ref="B21:C21"/>
    <mergeCell ref="B22:C22"/>
    <mergeCell ref="B23:C23"/>
    <mergeCell ref="B25:D25"/>
    <mergeCell ref="A50:G50"/>
    <mergeCell ref="B36:D36"/>
    <mergeCell ref="B40:D40"/>
    <mergeCell ref="B59:D59"/>
    <mergeCell ref="A65:G65"/>
    <mergeCell ref="B66:C66"/>
    <mergeCell ref="B67:C67"/>
    <mergeCell ref="B51:C51"/>
    <mergeCell ref="B52:C52"/>
    <mergeCell ref="B53:C53"/>
    <mergeCell ref="B54:C54"/>
    <mergeCell ref="B55:C55"/>
    <mergeCell ref="F159:G159"/>
    <mergeCell ref="J144:R145"/>
    <mergeCell ref="J156:K156"/>
    <mergeCell ref="J147:K147"/>
    <mergeCell ref="F147:G147"/>
    <mergeCell ref="B147:C147"/>
    <mergeCell ref="J155:K155"/>
    <mergeCell ref="F156:G156"/>
    <mergeCell ref="J154:K154"/>
    <mergeCell ref="F155:G155"/>
    <mergeCell ref="B150:C150"/>
    <mergeCell ref="F150:G150"/>
    <mergeCell ref="J150:K150"/>
    <mergeCell ref="B148:C148"/>
    <mergeCell ref="F148:G148"/>
    <mergeCell ref="J148:K148"/>
    <mergeCell ref="B149:C149"/>
    <mergeCell ref="F149:G149"/>
    <mergeCell ref="J149:K149"/>
    <mergeCell ref="B151:C151"/>
    <mergeCell ref="B152:C152"/>
    <mergeCell ref="B153:C153"/>
  </mergeCells>
  <pageMargins left="0.7" right="0.7" top="0.75" bottom="0.75" header="0.3" footer="0.3"/>
  <ignoredErrors>
    <ignoredError sqref="L148:L149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Tyngdepunktsberegninger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Pedersen (339098)</dc:creator>
  <cp:lastModifiedBy>Michael Pedersen (339098)</cp:lastModifiedBy>
  <dcterms:created xsi:type="dcterms:W3CDTF">2025-01-11T04:54:16Z</dcterms:created>
  <dcterms:modified xsi:type="dcterms:W3CDTF">2025-01-12T12:18:35Z</dcterms:modified>
</cp:coreProperties>
</file>