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9D9BDDA1-8B57-42BA-94B2-7637D3309407}" xr6:coauthVersionLast="47" xr6:coauthVersionMax="47" xr10:uidLastSave="{00000000-0000-0000-0000-000000000000}"/>
  <bookViews>
    <workbookView xWindow="-110" yWindow="-110" windowWidth="19420" windowHeight="10300" xr2:uid="{5B8B76D0-7DE5-45FF-990D-DA853028CBAC}"/>
  </bookViews>
  <sheets>
    <sheet name="Hoens" sheetId="1" r:id="rId1"/>
  </sheets>
  <externalReferences>
    <externalReference r:id="rId2"/>
    <externalReference r:id="rId3"/>
  </externalReferences>
  <definedNames>
    <definedName name="_03_07_2023">[1]ListInform!$F$7:$F$13</definedName>
    <definedName name="Color">[2]ListInform!$F$7:$F$30</definedName>
    <definedName name="Eggs" localSheetId="0">[1]ListInform!$F$7:$F$22</definedName>
    <definedName name="Payment">[1]ListInform!$N$11:$N$12</definedName>
    <definedName name="Sex">[1]ListInform!$E$7:$E$8</definedName>
    <definedName name="Type_of_MotorCycle">[1]ListInform!$G$7:$G$30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1" l="1"/>
  <c r="M43" i="1"/>
  <c r="L43" i="1"/>
  <c r="J43" i="1"/>
  <c r="I43" i="1"/>
  <c r="H43" i="1"/>
  <c r="C43" i="1"/>
  <c r="N42" i="1"/>
  <c r="M42" i="1"/>
  <c r="L42" i="1"/>
  <c r="I42" i="1"/>
  <c r="H42" i="1"/>
  <c r="G42" i="1"/>
  <c r="F42" i="1"/>
  <c r="E42" i="1"/>
  <c r="D42" i="1"/>
  <c r="C42" i="1"/>
  <c r="N41" i="1"/>
  <c r="M41" i="1"/>
  <c r="L41" i="1"/>
  <c r="I41" i="1"/>
  <c r="H41" i="1"/>
  <c r="G41" i="1"/>
  <c r="F41" i="1"/>
  <c r="E41" i="1"/>
  <c r="D41" i="1"/>
  <c r="C41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DA18" i="1"/>
  <c r="CX18" i="1"/>
  <c r="CU18" i="1"/>
  <c r="CR18" i="1"/>
  <c r="CO18" i="1"/>
  <c r="V18" i="1"/>
  <c r="U18" i="1"/>
  <c r="DA17" i="1"/>
  <c r="CU17" i="1"/>
  <c r="CR17" i="1"/>
  <c r="CO17" i="1"/>
  <c r="U17" i="1"/>
  <c r="V17" i="1" s="1"/>
  <c r="DA16" i="1"/>
  <c r="CX16" i="1"/>
  <c r="CU16" i="1"/>
  <c r="CR16" i="1"/>
  <c r="CO16" i="1"/>
  <c r="U16" i="1"/>
  <c r="V16" i="1" s="1"/>
  <c r="DA15" i="1"/>
  <c r="CU15" i="1"/>
  <c r="CR15" i="1"/>
  <c r="CO15" i="1"/>
  <c r="U15" i="1"/>
  <c r="V15" i="1" s="1"/>
  <c r="DA14" i="1"/>
  <c r="CU14" i="1"/>
  <c r="CR14" i="1"/>
  <c r="CO14" i="1"/>
  <c r="U14" i="1"/>
  <c r="V14" i="1" s="1"/>
  <c r="DA13" i="1"/>
  <c r="CU13" i="1"/>
  <c r="CR13" i="1"/>
  <c r="CO13" i="1"/>
  <c r="V13" i="1"/>
  <c r="U13" i="1"/>
  <c r="DA12" i="1"/>
  <c r="CU12" i="1"/>
  <c r="CR12" i="1"/>
  <c r="CO12" i="1"/>
  <c r="U12" i="1"/>
  <c r="V12" i="1" s="1"/>
  <c r="DA11" i="1"/>
  <c r="CX11" i="1"/>
  <c r="CU11" i="1"/>
  <c r="CR11" i="1"/>
  <c r="CO11" i="1"/>
  <c r="U11" i="1"/>
  <c r="V11" i="1" s="1"/>
  <c r="U10" i="1"/>
  <c r="V10" i="1" s="1"/>
  <c r="U9" i="1"/>
  <c r="CL13" i="1" s="1"/>
  <c r="T7" i="1"/>
  <c r="T7" i="1" a="1"/>
  <c r="S7" i="1"/>
  <c r="S7" i="1" a="1"/>
  <c r="R7" i="1" a="1"/>
  <c r="R7" i="1" s="1"/>
  <c r="Q7" i="1" a="1"/>
  <c r="Q7" i="1" s="1"/>
  <c r="P7" i="1" a="1"/>
  <c r="P7" i="1" s="1"/>
  <c r="O7" i="1" a="1"/>
  <c r="O7" i="1" s="1"/>
  <c r="N7" i="1"/>
  <c r="N7" i="1" a="1"/>
  <c r="M7" i="1"/>
  <c r="M7" i="1" a="1"/>
  <c r="L7" i="1" a="1"/>
  <c r="L7" i="1" s="1"/>
  <c r="K7" i="1" a="1"/>
  <c r="K7" i="1" s="1"/>
  <c r="J7" i="1" a="1"/>
  <c r="J7" i="1" s="1"/>
  <c r="I7" i="1" a="1"/>
  <c r="I7" i="1" s="1"/>
  <c r="H7" i="1"/>
  <c r="H7" i="1" a="1"/>
  <c r="G7" i="1"/>
  <c r="G7" i="1" a="1"/>
  <c r="F7" i="1" a="1"/>
  <c r="F7" i="1" s="1"/>
  <c r="E7" i="1" a="1"/>
  <c r="E7" i="1" s="1"/>
  <c r="D7" i="1" a="1"/>
  <c r="D7" i="1" s="1"/>
  <c r="C7" i="1" a="1"/>
  <c r="C7" i="1" s="1"/>
  <c r="B7" i="1"/>
  <c r="BM6" i="1"/>
  <c r="BK6" i="1"/>
  <c r="BN6" i="1" s="1"/>
  <c r="BF6" i="1"/>
  <c r="BC6" i="1"/>
  <c r="BB6" i="1"/>
  <c r="BA6" i="1"/>
  <c r="AT6" i="1"/>
  <c r="AO6" i="1"/>
  <c r="AN6" i="1"/>
  <c r="AM6" i="1"/>
  <c r="AG6" i="1"/>
  <c r="AF6" i="1"/>
  <c r="AE6" i="1"/>
  <c r="AD6" i="1"/>
  <c r="AC6" i="1"/>
  <c r="AB6" i="1"/>
  <c r="AA6" i="1"/>
  <c r="BH5" i="1"/>
  <c r="BH3" i="1" s="1"/>
  <c r="BG5" i="1"/>
  <c r="BG3" i="1" s="1"/>
  <c r="BF5" i="1"/>
  <c r="BE5" i="1"/>
  <c r="BE3" i="1" s="1"/>
  <c r="BE6" i="1" s="1"/>
  <c r="BD5" i="1"/>
  <c r="BD3" i="1" s="1"/>
  <c r="BD6" i="1" s="1"/>
  <c r="BC5" i="1"/>
  <c r="BB5" i="1"/>
  <c r="BA5" i="1"/>
  <c r="AZ5" i="1"/>
  <c r="AZ6" i="1" s="1"/>
  <c r="AY5" i="1"/>
  <c r="AY6" i="1" s="1"/>
  <c r="AX5" i="1"/>
  <c r="AX6" i="1" s="1"/>
  <c r="AW5" i="1"/>
  <c r="AW6" i="1" s="1"/>
  <c r="AV5" i="1"/>
  <c r="AV3" i="1" s="1"/>
  <c r="AU5" i="1"/>
  <c r="AU3" i="1" s="1"/>
  <c r="AT5" i="1"/>
  <c r="AS5" i="1"/>
  <c r="AS3" i="1" s="1"/>
  <c r="AS6" i="1" s="1"/>
  <c r="AR5" i="1"/>
  <c r="AR3" i="1" s="1"/>
  <c r="AO5" i="1"/>
  <c r="AN5" i="1"/>
  <c r="AM5" i="1"/>
  <c r="AL5" i="1"/>
  <c r="AL6" i="1" s="1"/>
  <c r="AK5" i="1"/>
  <c r="AK6" i="1" s="1"/>
  <c r="AJ5" i="1"/>
  <c r="AJ6" i="1" s="1"/>
  <c r="AI5" i="1"/>
  <c r="AI6" i="1" s="1"/>
  <c r="AH5" i="1"/>
  <c r="AH6" i="1" s="1"/>
  <c r="AG5" i="1"/>
  <c r="AF5" i="1"/>
  <c r="AE5" i="1"/>
  <c r="AD5" i="1"/>
  <c r="AC5" i="1"/>
  <c r="AB5" i="1"/>
  <c r="AA5" i="1"/>
  <c r="Z5" i="1"/>
  <c r="Y5" i="1"/>
  <c r="N5" i="1"/>
  <c r="M5" i="1"/>
  <c r="L5" i="1"/>
  <c r="K5" i="1"/>
  <c r="J5" i="1"/>
  <c r="I5" i="1"/>
  <c r="H5" i="1"/>
  <c r="G5" i="1"/>
  <c r="F5" i="1"/>
  <c r="E5" i="1"/>
  <c r="D5" i="1"/>
  <c r="C5" i="1"/>
  <c r="BF3" i="1"/>
  <c r="BC3" i="1"/>
  <c r="BB3" i="1"/>
  <c r="BA3" i="1"/>
  <c r="AZ3" i="1"/>
  <c r="AY3" i="1"/>
  <c r="AX3" i="1"/>
  <c r="AW3" i="1"/>
  <c r="AT3" i="1"/>
  <c r="D3" i="1"/>
  <c r="C3" i="1"/>
  <c r="U2" i="1"/>
  <c r="CL15" i="1" l="1"/>
  <c r="CL21" i="1"/>
  <c r="U5" i="1"/>
  <c r="Y6" i="1"/>
  <c r="Y3" i="1"/>
  <c r="AR6" i="1"/>
  <c r="BI3" i="1"/>
  <c r="U42" i="1"/>
  <c r="V9" i="1"/>
  <c r="CL17" i="1"/>
  <c r="BG6" i="1"/>
  <c r="CL19" i="1"/>
  <c r="BH6" i="1"/>
  <c r="CL11" i="1"/>
  <c r="CL16" i="1"/>
  <c r="BI5" i="1"/>
  <c r="BI6" i="1" s="1"/>
  <c r="CL22" i="1"/>
  <c r="AU6" i="1"/>
  <c r="CL23" i="1"/>
  <c r="AV6" i="1"/>
  <c r="AP5" i="1"/>
  <c r="U41" i="1"/>
  <c r="CL14" i="1"/>
  <c r="CL20" i="1"/>
  <c r="CL18" i="1"/>
  <c r="U43" i="1"/>
  <c r="B6" i="1"/>
  <c r="CL12" i="1"/>
  <c r="Z3" i="1"/>
  <c r="Z6" i="1" s="1"/>
  <c r="V43" i="1" l="1"/>
  <c r="V42" i="1"/>
  <c r="V41" i="1"/>
  <c r="V5" i="1"/>
  <c r="AP3" i="1"/>
  <c r="J6" i="1"/>
  <c r="I6" i="1"/>
  <c r="P6" i="1"/>
  <c r="D6" i="1"/>
  <c r="N6" i="1"/>
  <c r="M6" i="1"/>
  <c r="K6" i="1"/>
  <c r="T6" i="1"/>
  <c r="H6" i="1"/>
  <c r="L6" i="1"/>
  <c r="S6" i="1"/>
  <c r="G6" i="1"/>
  <c r="R6" i="1"/>
  <c r="F6" i="1"/>
  <c r="Q6" i="1"/>
  <c r="E6" i="1"/>
  <c r="C6" i="1"/>
  <c r="O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<sst xmlns="http://schemas.openxmlformats.org/spreadsheetml/2006/main" count="152" uniqueCount="54">
  <si>
    <t>Menu</t>
  </si>
  <si>
    <t>Sold</t>
  </si>
  <si>
    <t>Ki</t>
  </si>
  <si>
    <t>Total</t>
  </si>
  <si>
    <t>Room</t>
  </si>
  <si>
    <t>D1</t>
  </si>
  <si>
    <t>D1/1</t>
  </si>
  <si>
    <t>D1/2</t>
  </si>
  <si>
    <t>D1/3</t>
  </si>
  <si>
    <t>D1/4</t>
  </si>
  <si>
    <t>D2</t>
  </si>
  <si>
    <t>D3</t>
  </si>
  <si>
    <t>D4</t>
  </si>
  <si>
    <t>D5</t>
  </si>
  <si>
    <t>D6</t>
  </si>
  <si>
    <t>D7</t>
  </si>
  <si>
    <t>D8</t>
  </si>
  <si>
    <t>Baby A</t>
  </si>
  <si>
    <t>Baby B</t>
  </si>
  <si>
    <t>Baby C</t>
  </si>
  <si>
    <t>Baby D</t>
  </si>
  <si>
    <t>Baby E</t>
  </si>
  <si>
    <t>Baby F</t>
  </si>
  <si>
    <t xml:space="preserve">Gang </t>
  </si>
  <si>
    <t>Between-Sum-Max-Min-Average-Count</t>
  </si>
  <si>
    <t>Set</t>
  </si>
  <si>
    <t>Spider</t>
  </si>
  <si>
    <t>Eggs</t>
  </si>
  <si>
    <t>Vaccine</t>
  </si>
  <si>
    <t>Egg chicken Dead</t>
  </si>
  <si>
    <t>Meat chicken Dead</t>
  </si>
  <si>
    <t>Arrived</t>
  </si>
  <si>
    <t>Born</t>
  </si>
  <si>
    <t>Between</t>
  </si>
  <si>
    <t>Sum</t>
  </si>
  <si>
    <t>Max</t>
  </si>
  <si>
    <t>Min</t>
  </si>
  <si>
    <t>Average</t>
  </si>
  <si>
    <t>Count</t>
  </si>
  <si>
    <t>&lt;100</t>
  </si>
  <si>
    <t>100-109</t>
  </si>
  <si>
    <t>110-119</t>
  </si>
  <si>
    <t>120-129</t>
  </si>
  <si>
    <t>130-139</t>
  </si>
  <si>
    <t>140-149</t>
  </si>
  <si>
    <t>150-159</t>
  </si>
  <si>
    <t>160-169</t>
  </si>
  <si>
    <t>170-179</t>
  </si>
  <si>
    <t xml:space="preserve"> </t>
  </si>
  <si>
    <t>180-189</t>
  </si>
  <si>
    <t>190-199</t>
  </si>
  <si>
    <t>200-209</t>
  </si>
  <si>
    <t>210-219</t>
  </si>
  <si>
    <t>Averange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</si>
</sst>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\:"/>
    <numFmt numFmtId="165" formatCode="_-* #,##0.00_-;\-* #,##0.00_-;_-* &quot;-&quot;??_-;_-@_-"/>
    <numFmt numFmtId="166" formatCode="_-* #,##0_-;\-* #,##0_-;_-* &quot;-&quot;??_-;_-@_-"/>
    <numFmt numFmtId="167" formatCode="[$-409]d/mmm/yy;@"/>
    <numFmt numFmtId="168" formatCode="_-* #,##0.0_-;\-* #,##0.0_-;_-* &quot;-&quot;??_-;_-@_-"/>
    <numFmt numFmtId="169" formatCode="0.0%"/>
    <numFmt numFmtId="170" formatCode="[$-409]dd/mmm/yy;@"/>
    <numFmt numFmtId="171" formatCode="0.0"/>
  </numFmts>
  <fonts count="24">
    <font>
      <sz val="12"/>
      <color theme="1"/>
      <name val="Aptos Narrow"/>
      <family val="2"/>
      <scheme val="minor"/>
    </font>
    <font>
      <sz val="12"/>
      <color theme="1"/>
      <name val="Arial"/>
      <charset val="134"/>
    </font>
    <font>
      <u/>
      <sz val="12"/>
      <color theme="10"/>
      <name val="Arial"/>
      <charset val="134"/>
    </font>
    <font>
      <sz val="2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charset val="134"/>
    </font>
    <font>
      <sz val="20"/>
      <color theme="1"/>
      <name val="Arial"/>
      <charset val="134"/>
    </font>
    <font>
      <sz val="22"/>
      <color theme="1"/>
      <name val="Arial"/>
      <charset val="134"/>
    </font>
    <font>
      <sz val="18"/>
      <name val="Arial"/>
      <charset val="134"/>
    </font>
    <font>
      <sz val="16"/>
      <color theme="1"/>
      <name val="Arial"/>
      <charset val="134"/>
    </font>
    <font>
      <sz val="12"/>
      <color theme="1"/>
      <name val="Arial"/>
      <family val="2"/>
    </font>
    <font>
      <sz val="12"/>
      <color rgb="FFFF0000"/>
      <name val="Arial"/>
      <charset val="134"/>
    </font>
    <font>
      <sz val="12"/>
      <color rgb="FFFF0000"/>
      <name val="Arial"/>
      <family val="2"/>
    </font>
    <font>
      <sz val="22"/>
      <color theme="1"/>
      <name val="Arial"/>
      <family val="2"/>
    </font>
    <font>
      <sz val="10"/>
      <name val="Arial"/>
      <charset val="134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5" tint="-0.249977111117893"/>
      <name val="Arial"/>
      <family val="2"/>
    </font>
    <font>
      <sz val="8"/>
      <color theme="1"/>
      <name val="Arial"/>
      <charset val="134"/>
    </font>
    <font>
      <sz val="20"/>
      <color theme="1"/>
      <name val="Arial"/>
      <family val="2"/>
    </font>
    <font>
      <sz val="12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2065187536243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89">
    <xf numFmtId="0" fontId="0" fillId="0" borderId="0" xfId="0"/>
    <xf numFmtId="0" fontId="1" fillId="0" borderId="0" xfId="3"/>
    <xf numFmtId="0" fontId="1" fillId="0" borderId="0" xfId="3" applyAlignment="1">
      <alignment horizontal="center"/>
    </xf>
    <xf numFmtId="164" fontId="4" fillId="3" borderId="2" xfId="2" applyNumberFormat="1" applyFont="1" applyFill="1" applyBorder="1" applyAlignment="1">
      <alignment horizontal="center" vertical="center"/>
    </xf>
    <xf numFmtId="164" fontId="4" fillId="3" borderId="3" xfId="2" applyNumberFormat="1" applyFont="1" applyFill="1" applyBorder="1" applyAlignment="1">
      <alignment horizontal="center" vertical="center"/>
    </xf>
    <xf numFmtId="164" fontId="5" fillId="3" borderId="3" xfId="4" applyNumberFormat="1" applyFont="1" applyFill="1" applyBorder="1" applyAlignment="1">
      <alignment horizontal="center" vertical="center"/>
    </xf>
    <xf numFmtId="164" fontId="6" fillId="3" borderId="3" xfId="5" applyNumberFormat="1" applyFont="1" applyFill="1" applyBorder="1" applyAlignment="1">
      <alignment horizontal="center" vertical="center"/>
    </xf>
    <xf numFmtId="166" fontId="7" fillId="3" borderId="4" xfId="5" applyNumberFormat="1" applyFont="1" applyFill="1" applyBorder="1" applyAlignment="1">
      <alignment horizontal="left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9" fillId="3" borderId="3" xfId="4" applyFont="1" applyFill="1" applyBorder="1" applyAlignment="1">
      <alignment vertical="center"/>
    </xf>
    <xf numFmtId="0" fontId="7" fillId="3" borderId="3" xfId="3" applyFont="1" applyFill="1" applyBorder="1" applyAlignment="1">
      <alignment horizontal="center" vertical="center"/>
    </xf>
    <xf numFmtId="0" fontId="4" fillId="3" borderId="6" xfId="2" applyNumberFormat="1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 vertical="center"/>
    </xf>
    <xf numFmtId="0" fontId="5" fillId="3" borderId="0" xfId="4" applyFont="1" applyFill="1" applyBorder="1" applyAlignment="1">
      <alignment horizontal="center" vertical="center"/>
    </xf>
    <xf numFmtId="0" fontId="5" fillId="3" borderId="0" xfId="3" applyFont="1" applyFill="1" applyAlignment="1">
      <alignment horizontal="center" vertical="center"/>
    </xf>
    <xf numFmtId="0" fontId="15" fillId="3" borderId="0" xfId="4" applyFont="1" applyFill="1" applyBorder="1" applyAlignment="1">
      <alignment horizontal="center" vertical="center"/>
    </xf>
    <xf numFmtId="166" fontId="7" fillId="3" borderId="7" xfId="5" applyNumberFormat="1" applyFont="1" applyFill="1" applyBorder="1" applyAlignment="1">
      <alignment horizontal="left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center" vertical="center"/>
    </xf>
    <xf numFmtId="0" fontId="15" fillId="3" borderId="7" xfId="4" applyFont="1" applyFill="1" applyBorder="1" applyAlignment="1">
      <alignment horizontal="center" vertical="center"/>
    </xf>
    <xf numFmtId="0" fontId="1" fillId="2" borderId="5" xfId="3" applyFill="1" applyBorder="1"/>
    <xf numFmtId="0" fontId="12" fillId="3" borderId="8" xfId="3" applyFont="1" applyFill="1" applyBorder="1" applyAlignment="1">
      <alignment horizontal="center" vertical="center"/>
    </xf>
    <xf numFmtId="0" fontId="13" fillId="3" borderId="9" xfId="3" applyFont="1" applyFill="1" applyBorder="1" applyAlignment="1">
      <alignment horizontal="center" vertical="center"/>
    </xf>
    <xf numFmtId="0" fontId="12" fillId="3" borderId="9" xfId="4" applyFont="1" applyFill="1" applyBorder="1" applyAlignment="1">
      <alignment horizontal="center" vertical="center"/>
    </xf>
    <xf numFmtId="0" fontId="12" fillId="3" borderId="9" xfId="3" applyFont="1" applyFill="1" applyBorder="1" applyAlignment="1">
      <alignment horizontal="center" vertical="center"/>
    </xf>
    <xf numFmtId="0" fontId="17" fillId="3" borderId="9" xfId="3" applyFont="1" applyFill="1" applyBorder="1" applyAlignment="1">
      <alignment vertical="center"/>
    </xf>
    <xf numFmtId="0" fontId="17" fillId="3" borderId="9" xfId="3" applyFont="1" applyFill="1" applyBorder="1"/>
    <xf numFmtId="166" fontId="12" fillId="3" borderId="9" xfId="5" applyNumberFormat="1" applyFont="1" applyFill="1" applyBorder="1" applyAlignment="1">
      <alignment horizontal="center" vertical="center"/>
    </xf>
    <xf numFmtId="166" fontId="12" fillId="3" borderId="10" xfId="5" applyNumberFormat="1" applyFont="1" applyFill="1" applyBorder="1" applyAlignment="1">
      <alignment horizontal="center" vertical="center"/>
    </xf>
    <xf numFmtId="0" fontId="17" fillId="3" borderId="9" xfId="3" applyFont="1" applyFill="1" applyBorder="1" applyAlignment="1">
      <alignment horizontal="center" vertical="center"/>
    </xf>
    <xf numFmtId="0" fontId="11" fillId="2" borderId="5" xfId="3" applyFont="1" applyFill="1" applyBorder="1"/>
    <xf numFmtId="167" fontId="11" fillId="3" borderId="3" xfId="5" applyNumberFormat="1" applyFont="1" applyFill="1" applyBorder="1" applyAlignment="1">
      <alignment horizontal="left" vertical="center"/>
    </xf>
    <xf numFmtId="167" fontId="11" fillId="3" borderId="4" xfId="5" applyNumberFormat="1" applyFont="1" applyFill="1" applyBorder="1" applyAlignment="1">
      <alignment horizontal="left" vertical="center"/>
    </xf>
    <xf numFmtId="166" fontId="0" fillId="0" borderId="0" xfId="5" applyNumberFormat="1" applyFont="1" applyFill="1" applyBorder="1" applyAlignment="1">
      <alignment horizontal="left" vertical="center"/>
    </xf>
    <xf numFmtId="0" fontId="18" fillId="2" borderId="5" xfId="2" applyFont="1" applyFill="1" applyBorder="1" applyAlignment="1">
      <alignment horizontal="center" vertical="center"/>
    </xf>
    <xf numFmtId="0" fontId="15" fillId="3" borderId="2" xfId="4" applyFont="1" applyFill="1" applyBorder="1" applyAlignment="1">
      <alignment horizontal="center" vertical="center"/>
    </xf>
    <xf numFmtId="0" fontId="15" fillId="3" borderId="3" xfId="4" applyFont="1" applyFill="1" applyBorder="1" applyAlignment="1">
      <alignment horizontal="center" vertical="center"/>
    </xf>
    <xf numFmtId="166" fontId="6" fillId="3" borderId="3" xfId="5" applyNumberFormat="1" applyFont="1" applyFill="1" applyBorder="1" applyAlignment="1">
      <alignment horizontal="left" vertical="center"/>
    </xf>
    <xf numFmtId="168" fontId="16" fillId="3" borderId="4" xfId="5" applyNumberFormat="1" applyFont="1" applyFill="1" applyBorder="1" applyAlignment="1">
      <alignment horizontal="left" vertical="center"/>
    </xf>
    <xf numFmtId="166" fontId="7" fillId="0" borderId="0" xfId="5" applyNumberFormat="1" applyFont="1" applyFill="1" applyBorder="1" applyAlignment="1">
      <alignment horizontal="left" vertical="center"/>
    </xf>
    <xf numFmtId="0" fontId="19" fillId="3" borderId="6" xfId="4" applyFont="1" applyFill="1" applyBorder="1" applyAlignment="1">
      <alignment horizontal="center" vertical="center"/>
    </xf>
    <xf numFmtId="0" fontId="19" fillId="3" borderId="0" xfId="4" applyFont="1" applyFill="1" applyBorder="1" applyAlignment="1">
      <alignment horizontal="center" vertical="center"/>
    </xf>
    <xf numFmtId="0" fontId="19" fillId="3" borderId="7" xfId="4" applyFont="1" applyFill="1" applyBorder="1" applyAlignment="1">
      <alignment horizontal="center" vertical="center"/>
    </xf>
    <xf numFmtId="166" fontId="7" fillId="3" borderId="6" xfId="5" applyNumberFormat="1" applyFont="1" applyFill="1" applyBorder="1" applyAlignment="1">
      <alignment horizontal="left" vertical="center"/>
    </xf>
    <xf numFmtId="166" fontId="7" fillId="3" borderId="0" xfId="5" applyNumberFormat="1" applyFont="1" applyFill="1" applyBorder="1" applyAlignment="1">
      <alignment horizontal="center" vertical="center"/>
    </xf>
    <xf numFmtId="166" fontId="7" fillId="3" borderId="0" xfId="5" applyNumberFormat="1" applyFont="1" applyFill="1" applyBorder="1" applyAlignment="1">
      <alignment horizontal="left" vertical="center"/>
    </xf>
    <xf numFmtId="0" fontId="1" fillId="2" borderId="5" xfId="3" applyFill="1" applyBorder="1" applyAlignment="1">
      <alignment horizontal="left"/>
    </xf>
    <xf numFmtId="167" fontId="11" fillId="3" borderId="0" xfId="5" applyNumberFormat="1" applyFont="1" applyFill="1" applyBorder="1" applyAlignment="1">
      <alignment horizontal="left" vertical="center"/>
    </xf>
    <xf numFmtId="167" fontId="11" fillId="3" borderId="7" xfId="5" applyNumberFormat="1" applyFont="1" applyFill="1" applyBorder="1" applyAlignment="1">
      <alignment horizontal="left" vertical="center"/>
    </xf>
    <xf numFmtId="0" fontId="15" fillId="2" borderId="5" xfId="2" applyFont="1" applyFill="1" applyBorder="1" applyAlignment="1">
      <alignment horizontal="center" vertical="center"/>
    </xf>
    <xf numFmtId="169" fontId="15" fillId="3" borderId="0" xfId="4" applyNumberFormat="1" applyFont="1" applyFill="1" applyBorder="1" applyAlignment="1">
      <alignment horizontal="center" vertical="center"/>
    </xf>
    <xf numFmtId="2" fontId="15" fillId="3" borderId="0" xfId="4" applyNumberFormat="1" applyFont="1" applyFill="1" applyBorder="1" applyAlignment="1">
      <alignment horizontal="center" vertical="center"/>
    </xf>
    <xf numFmtId="166" fontId="6" fillId="3" borderId="7" xfId="5" applyNumberFormat="1" applyFont="1" applyFill="1" applyBorder="1" applyAlignment="1">
      <alignment horizontal="left" vertical="center"/>
    </xf>
    <xf numFmtId="166" fontId="16" fillId="0" borderId="0" xfId="5" applyNumberFormat="1" applyFont="1" applyFill="1" applyBorder="1" applyAlignment="1">
      <alignment horizontal="left" vertical="center"/>
    </xf>
    <xf numFmtId="9" fontId="16" fillId="3" borderId="8" xfId="1" applyFont="1" applyFill="1" applyBorder="1" applyAlignment="1">
      <alignment horizontal="center" vertical="center"/>
    </xf>
    <xf numFmtId="9" fontId="16" fillId="3" borderId="9" xfId="1" applyFont="1" applyFill="1" applyBorder="1" applyAlignment="1">
      <alignment horizontal="center" vertical="center"/>
    </xf>
    <xf numFmtId="169" fontId="16" fillId="3" borderId="10" xfId="1" applyNumberFormat="1" applyFont="1" applyFill="1" applyBorder="1" applyAlignment="1">
      <alignment horizontal="center" vertical="center"/>
    </xf>
    <xf numFmtId="9" fontId="16" fillId="3" borderId="10" xfId="1" applyFont="1" applyFill="1" applyBorder="1" applyAlignment="1">
      <alignment horizontal="center" vertical="center"/>
    </xf>
    <xf numFmtId="166" fontId="16" fillId="3" borderId="8" xfId="5" applyNumberFormat="1" applyFont="1" applyFill="1" applyBorder="1" applyAlignment="1">
      <alignment horizontal="left" vertical="center"/>
    </xf>
    <xf numFmtId="166" fontId="16" fillId="3" borderId="9" xfId="5" applyNumberFormat="1" applyFont="1" applyFill="1" applyBorder="1" applyAlignment="1">
      <alignment horizontal="center" vertical="center"/>
    </xf>
    <xf numFmtId="166" fontId="16" fillId="3" borderId="9" xfId="5" applyNumberFormat="1" applyFont="1" applyFill="1" applyBorder="1" applyAlignment="1">
      <alignment horizontal="left" vertical="center"/>
    </xf>
    <xf numFmtId="166" fontId="16" fillId="3" borderId="10" xfId="5" applyNumberFormat="1" applyFont="1" applyFill="1" applyBorder="1" applyAlignment="1">
      <alignment horizontal="left" vertical="center"/>
    </xf>
    <xf numFmtId="170" fontId="11" fillId="2" borderId="5" xfId="2" applyNumberFormat="1" applyFont="1" applyFill="1" applyBorder="1" applyAlignment="1">
      <alignment horizontal="left" vertical="center"/>
    </xf>
    <xf numFmtId="167" fontId="20" fillId="3" borderId="0" xfId="4" applyNumberFormat="1" applyFont="1" applyFill="1" applyBorder="1" applyAlignment="1">
      <alignment horizontal="left" vertical="center"/>
    </xf>
    <xf numFmtId="167" fontId="20" fillId="3" borderId="0" xfId="4" applyNumberFormat="1" applyFont="1" applyFill="1" applyBorder="1" applyAlignment="1">
      <alignment horizontal="center" vertical="center"/>
    </xf>
    <xf numFmtId="167" fontId="20" fillId="3" borderId="7" xfId="4" applyNumberFormat="1" applyFont="1" applyFill="1" applyBorder="1" applyAlignment="1">
      <alignment horizontal="center" vertical="center"/>
    </xf>
    <xf numFmtId="170" fontId="0" fillId="2" borderId="5" xfId="2" applyNumberFormat="1" applyFont="1" applyFill="1" applyBorder="1" applyAlignment="1">
      <alignment horizontal="center" vertical="center"/>
    </xf>
    <xf numFmtId="0" fontId="15" fillId="3" borderId="0" xfId="1" applyNumberFormat="1" applyFont="1" applyFill="1" applyBorder="1" applyAlignment="1">
      <alignment horizontal="center" vertical="center"/>
    </xf>
    <xf numFmtId="169" fontId="15" fillId="3" borderId="7" xfId="4" applyNumberFormat="1" applyFont="1" applyFill="1" applyBorder="1" applyAlignment="1">
      <alignment horizontal="center" vertical="center"/>
    </xf>
    <xf numFmtId="167" fontId="19" fillId="3" borderId="0" xfId="4" applyNumberFormat="1" applyFont="1" applyFill="1" applyBorder="1" applyAlignment="1">
      <alignment horizontal="center" vertical="center"/>
    </xf>
    <xf numFmtId="167" fontId="19" fillId="3" borderId="0" xfId="4" applyNumberFormat="1" applyFont="1" applyFill="1" applyBorder="1" applyAlignment="1">
      <alignment horizontal="left" vertical="center"/>
    </xf>
    <xf numFmtId="167" fontId="19" fillId="3" borderId="7" xfId="4" applyNumberFormat="1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9" fillId="3" borderId="9" xfId="4" applyFont="1" applyFill="1" applyBorder="1" applyAlignment="1">
      <alignment horizontal="center" vertical="center"/>
    </xf>
    <xf numFmtId="0" fontId="7" fillId="3" borderId="9" xfId="3" applyFont="1" applyFill="1" applyBorder="1" applyAlignment="1">
      <alignment horizontal="center" vertical="center"/>
    </xf>
    <xf numFmtId="166" fontId="7" fillId="3" borderId="9" xfId="5" applyNumberFormat="1" applyFont="1" applyFill="1" applyBorder="1" applyAlignment="1">
      <alignment horizontal="left" vertical="center"/>
    </xf>
    <xf numFmtId="166" fontId="7" fillId="3" borderId="10" xfId="5" applyNumberFormat="1" applyFont="1" applyFill="1" applyBorder="1" applyAlignment="1">
      <alignment horizontal="left" vertical="center"/>
    </xf>
    <xf numFmtId="0" fontId="1" fillId="3" borderId="0" xfId="3" applyFill="1"/>
    <xf numFmtId="0" fontId="1" fillId="3" borderId="0" xfId="3" applyFill="1" applyAlignment="1">
      <alignment horizontal="left"/>
    </xf>
    <xf numFmtId="0" fontId="1" fillId="3" borderId="7" xfId="3" applyFill="1" applyBorder="1"/>
    <xf numFmtId="14" fontId="1" fillId="0" borderId="0" xfId="3" applyNumberFormat="1"/>
    <xf numFmtId="0" fontId="1" fillId="0" borderId="6" xfId="3" applyBorder="1" applyAlignment="1">
      <alignment horizontal="center"/>
    </xf>
    <xf numFmtId="0" fontId="1" fillId="3" borderId="5" xfId="3" applyFill="1" applyBorder="1"/>
    <xf numFmtId="168" fontId="21" fillId="4" borderId="7" xfId="5" applyNumberFormat="1" applyFont="1" applyFill="1" applyBorder="1"/>
    <xf numFmtId="0" fontId="1" fillId="0" borderId="2" xfId="3" applyBorder="1" applyAlignment="1">
      <alignment horizontal="center"/>
    </xf>
    <xf numFmtId="0" fontId="1" fillId="0" borderId="3" xfId="3" applyBorder="1" applyAlignment="1">
      <alignment horizontal="center"/>
    </xf>
    <xf numFmtId="0" fontId="19" fillId="0" borderId="7" xfId="4" applyFont="1" applyFill="1" applyBorder="1" applyAlignment="1">
      <alignment horizontal="center" vertical="center"/>
    </xf>
    <xf numFmtId="0" fontId="1" fillId="0" borderId="12" xfId="3" applyBorder="1"/>
    <xf numFmtId="0" fontId="1" fillId="0" borderId="13" xfId="3" applyBorder="1" applyAlignment="1">
      <alignment horizontal="center"/>
    </xf>
    <xf numFmtId="0" fontId="1" fillId="0" borderId="13" xfId="3" applyBorder="1"/>
    <xf numFmtId="166" fontId="1" fillId="0" borderId="14" xfId="3" applyNumberFormat="1" applyBorder="1"/>
    <xf numFmtId="166" fontId="1" fillId="0" borderId="0" xfId="3" applyNumberFormat="1"/>
    <xf numFmtId="166" fontId="1" fillId="2" borderId="11" xfId="3" applyNumberFormat="1" applyFill="1" applyBorder="1" applyAlignment="1">
      <alignment horizontal="left"/>
    </xf>
    <xf numFmtId="170" fontId="1" fillId="3" borderId="9" xfId="3" applyNumberFormat="1" applyFill="1" applyBorder="1"/>
    <xf numFmtId="170" fontId="1" fillId="3" borderId="9" xfId="3" applyNumberFormat="1" applyFill="1" applyBorder="1" applyAlignment="1">
      <alignment horizontal="left"/>
    </xf>
    <xf numFmtId="167" fontId="19" fillId="3" borderId="9" xfId="4" applyNumberFormat="1" applyFont="1" applyFill="1" applyBorder="1" applyAlignment="1">
      <alignment horizontal="center" vertical="center"/>
    </xf>
    <xf numFmtId="170" fontId="1" fillId="3" borderId="10" xfId="3" applyNumberFormat="1" applyFill="1" applyBorder="1"/>
    <xf numFmtId="0" fontId="1" fillId="0" borderId="15" xfId="3" applyBorder="1"/>
    <xf numFmtId="0" fontId="1" fillId="0" borderId="16" xfId="3" applyBorder="1" applyAlignment="1">
      <alignment horizontal="center"/>
    </xf>
    <xf numFmtId="0" fontId="1" fillId="0" borderId="16" xfId="3" applyBorder="1"/>
    <xf numFmtId="0" fontId="1" fillId="0" borderId="17" xfId="3" applyBorder="1"/>
    <xf numFmtId="0" fontId="1" fillId="0" borderId="2" xfId="3" applyBorder="1"/>
    <xf numFmtId="0" fontId="1" fillId="0" borderId="4" xfId="3" applyBorder="1"/>
    <xf numFmtId="0" fontId="11" fillId="0" borderId="2" xfId="3" applyFont="1" applyBorder="1"/>
    <xf numFmtId="166" fontId="0" fillId="0" borderId="4" xfId="5" applyNumberFormat="1" applyFont="1" applyBorder="1" applyAlignment="1">
      <alignment vertical="center"/>
    </xf>
    <xf numFmtId="2" fontId="1" fillId="0" borderId="4" xfId="3" applyNumberFormat="1" applyBorder="1"/>
    <xf numFmtId="0" fontId="1" fillId="0" borderId="6" xfId="3" applyBorder="1"/>
    <xf numFmtId="0" fontId="1" fillId="0" borderId="7" xfId="3" applyBorder="1"/>
    <xf numFmtId="0" fontId="11" fillId="0" borderId="6" xfId="3" applyFont="1" applyBorder="1"/>
    <xf numFmtId="166" fontId="0" fillId="0" borderId="7" xfId="5" applyNumberFormat="1" applyFont="1" applyBorder="1" applyAlignment="1">
      <alignment vertical="center"/>
    </xf>
    <xf numFmtId="2" fontId="1" fillId="0" borderId="7" xfId="3" applyNumberFormat="1" applyBorder="1"/>
    <xf numFmtId="0" fontId="11" fillId="0" borderId="8" xfId="3" applyFont="1" applyBorder="1"/>
    <xf numFmtId="166" fontId="0" fillId="0" borderId="10" xfId="5" applyNumberFormat="1" applyFont="1" applyBorder="1" applyAlignment="1">
      <alignment vertical="center"/>
    </xf>
    <xf numFmtId="0" fontId="1" fillId="0" borderId="10" xfId="3" applyBorder="1"/>
    <xf numFmtId="2" fontId="1" fillId="0" borderId="10" xfId="3" applyNumberFormat="1" applyBorder="1"/>
    <xf numFmtId="0" fontId="11" fillId="0" borderId="0" xfId="3" applyFont="1"/>
    <xf numFmtId="0" fontId="1" fillId="0" borderId="8" xfId="3" applyBorder="1"/>
    <xf numFmtId="0" fontId="23" fillId="0" borderId="0" xfId="3" applyFont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3" borderId="11" xfId="3" applyFill="1" applyBorder="1"/>
    <xf numFmtId="168" fontId="21" fillId="4" borderId="10" xfId="5" applyNumberFormat="1" applyFont="1" applyFill="1" applyBorder="1"/>
    <xf numFmtId="0" fontId="19" fillId="0" borderId="10" xfId="4" applyFont="1" applyFill="1" applyBorder="1" applyAlignment="1">
      <alignment horizontal="center" vertical="center"/>
    </xf>
    <xf numFmtId="0" fontId="1" fillId="0" borderId="18" xfId="3" applyBorder="1"/>
    <xf numFmtId="0" fontId="1" fillId="0" borderId="19" xfId="3" applyBorder="1" applyAlignment="1">
      <alignment horizontal="center"/>
    </xf>
    <xf numFmtId="0" fontId="1" fillId="0" borderId="19" xfId="3" applyBorder="1"/>
    <xf numFmtId="0" fontId="1" fillId="0" borderId="20" xfId="3" applyBorder="1"/>
    <xf numFmtId="0" fontId="1" fillId="0" borderId="9" xfId="3" applyBorder="1"/>
    <xf numFmtId="0" fontId="1" fillId="0" borderId="21" xfId="3" applyBorder="1"/>
    <xf numFmtId="171" fontId="1" fillId="0" borderId="14" xfId="3" applyNumberFormat="1" applyBorder="1"/>
    <xf numFmtId="171" fontId="1" fillId="0" borderId="0" xfId="3" applyNumberFormat="1"/>
    <xf numFmtId="171" fontId="1" fillId="0" borderId="0" xfId="3" applyNumberFormat="1" applyAlignment="1">
      <alignment horizontal="center"/>
    </xf>
    <xf numFmtId="0" fontId="1" fillId="0" borderId="22" xfId="3" applyBorder="1"/>
    <xf numFmtId="0" fontId="1" fillId="0" borderId="23" xfId="3" applyBorder="1"/>
    <xf numFmtId="171" fontId="1" fillId="0" borderId="24" xfId="3" applyNumberFormat="1" applyBorder="1"/>
    <xf numFmtId="0" fontId="1" fillId="0" borderId="25" xfId="3" applyBorder="1"/>
    <xf numFmtId="0" fontId="1" fillId="0" borderId="26" xfId="3" applyBorder="1"/>
    <xf numFmtId="171" fontId="1" fillId="0" borderId="27" xfId="3" applyNumberFormat="1" applyBorder="1"/>
    <xf numFmtId="0" fontId="1" fillId="0" borderId="27" xfId="3" applyBorder="1"/>
    <xf numFmtId="1" fontId="1" fillId="0" borderId="27" xfId="3" applyNumberFormat="1" applyBorder="1"/>
    <xf numFmtId="171" fontId="1" fillId="0" borderId="28" xfId="3" applyNumberFormat="1" applyBorder="1"/>
    <xf numFmtId="0" fontId="14" fillId="3" borderId="2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/>
    </xf>
    <xf numFmtId="0" fontId="8" fillId="3" borderId="4" xfId="3" applyFont="1" applyFill="1" applyBorder="1" applyAlignment="1">
      <alignment horizontal="center" vertical="center"/>
    </xf>
    <xf numFmtId="0" fontId="8" fillId="3" borderId="6" xfId="3" applyFont="1" applyFill="1" applyBorder="1" applyAlignment="1">
      <alignment horizontal="center" vertical="center"/>
    </xf>
    <xf numFmtId="0" fontId="8" fillId="3" borderId="0" xfId="3" applyFont="1" applyFill="1" applyAlignment="1">
      <alignment horizontal="center" vertical="center"/>
    </xf>
    <xf numFmtId="0" fontId="8" fillId="3" borderId="7" xfId="3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/>
    </xf>
    <xf numFmtId="0" fontId="8" fillId="3" borderId="9" xfId="3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16" fillId="0" borderId="6" xfId="3" applyFont="1" applyBorder="1"/>
    <xf numFmtId="0" fontId="16" fillId="0" borderId="0" xfId="3" applyFont="1"/>
    <xf numFmtId="166" fontId="7" fillId="0" borderId="0" xfId="5" applyNumberFormat="1" applyFont="1" applyFill="1" applyBorder="1" applyAlignment="1">
      <alignment horizontal="center" vertical="center"/>
    </xf>
    <xf numFmtId="166" fontId="7" fillId="0" borderId="9" xfId="5" applyNumberFormat="1" applyFont="1" applyFill="1" applyBorder="1" applyAlignment="1">
      <alignment horizontal="center" vertical="center"/>
    </xf>
    <xf numFmtId="166" fontId="7" fillId="0" borderId="3" xfId="5" applyNumberFormat="1" applyFont="1" applyFill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22" fillId="0" borderId="2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13" fillId="3" borderId="3" xfId="3" applyFont="1" applyFill="1" applyBorder="1" applyAlignment="1">
      <alignment horizontal="center" vertical="center"/>
    </xf>
    <xf numFmtId="0" fontId="13" fillId="3" borderId="0" xfId="3" applyFont="1" applyFill="1" applyAlignment="1">
      <alignment horizontal="center" vertical="center"/>
    </xf>
    <xf numFmtId="0" fontId="13" fillId="3" borderId="4" xfId="3" applyFont="1" applyFill="1" applyBorder="1" applyAlignment="1">
      <alignment horizontal="center" vertical="center"/>
    </xf>
    <xf numFmtId="0" fontId="13" fillId="3" borderId="7" xfId="3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center" vertical="center"/>
    </xf>
    <xf numFmtId="0" fontId="12" fillId="3" borderId="0" xfId="3" applyFont="1" applyFill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0" xfId="4" applyFont="1" applyFill="1" applyBorder="1" applyAlignment="1">
      <alignment horizontal="center" vertical="center"/>
    </xf>
    <xf numFmtId="166" fontId="13" fillId="3" borderId="3" xfId="5" applyNumberFormat="1" applyFont="1" applyFill="1" applyBorder="1" applyAlignment="1">
      <alignment horizontal="center" vertical="center"/>
    </xf>
    <xf numFmtId="166" fontId="13" fillId="3" borderId="0" xfId="5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166" fontId="10" fillId="3" borderId="2" xfId="5" applyNumberFormat="1" applyFont="1" applyFill="1" applyBorder="1" applyAlignment="1">
      <alignment horizontal="center" vertical="center"/>
    </xf>
    <xf numFmtId="166" fontId="10" fillId="3" borderId="3" xfId="5" applyNumberFormat="1" applyFont="1" applyFill="1" applyBorder="1" applyAlignment="1">
      <alignment horizontal="center" vertical="center"/>
    </xf>
    <xf numFmtId="166" fontId="10" fillId="3" borderId="6" xfId="5" applyNumberFormat="1" applyFont="1" applyFill="1" applyBorder="1" applyAlignment="1">
      <alignment horizontal="center" vertical="center"/>
    </xf>
    <xf numFmtId="166" fontId="10" fillId="3" borderId="0" xfId="5" applyNumberFormat="1" applyFont="1" applyFill="1" applyBorder="1" applyAlignment="1">
      <alignment horizontal="center" vertical="center"/>
    </xf>
    <xf numFmtId="166" fontId="0" fillId="3" borderId="4" xfId="5" applyNumberFormat="1" applyFont="1" applyFill="1" applyBorder="1" applyAlignment="1">
      <alignment horizontal="center" vertical="center"/>
    </xf>
    <xf numFmtId="166" fontId="0" fillId="3" borderId="7" xfId="5" applyNumberFormat="1" applyFont="1" applyFill="1" applyBorder="1" applyAlignment="1">
      <alignment horizontal="center" vertical="center"/>
    </xf>
    <xf numFmtId="0" fontId="11" fillId="2" borderId="1" xfId="3" applyFont="1" applyFill="1" applyBorder="1"/>
    <xf numFmtId="0" fontId="1" fillId="2" borderId="5" xfId="3" applyFill="1" applyBorder="1"/>
  </cellXfs>
  <cellStyles count="6">
    <cellStyle name="Comma 7 2" xfId="5" xr:uid="{CDED3BFB-4BAF-4094-93E0-6185B6885FDF}"/>
    <cellStyle name="Hyperlink" xfId="2" builtinId="8"/>
    <cellStyle name="Hyperlink 2" xfId="4" xr:uid="{29CE73A4-0110-4528-84F7-EAD7B50EFD8D}"/>
    <cellStyle name="Normal" xfId="0" builtinId="0"/>
    <cellStyle name="Normal 3 2" xfId="3" xr:uid="{B59F2015-EEBD-42AD-856D-A34D88E1873D}"/>
    <cellStyle name="Percent" xfId="1" builtinId="5"/>
  </cellStyles>
  <dxfs count="16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E15E4DB405534F3/Documents/Rooms%2024.xlsx" TargetMode="External"/><Relationship Id="rId1" Type="http://schemas.openxmlformats.org/officeDocument/2006/relationships/externalLinkPath" Target="https://d.docs.live.net/3E15E4DB405534F3/Documents/Rooms%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cel\old\Rooms%20-%20W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op list"/>
      <sheetName val="Shop price"/>
      <sheetName val="Data"/>
      <sheetName val="Invoice Thai"/>
      <sheetName val="Menu"/>
      <sheetName val="Cameras"/>
      <sheetName val="Rent Out"/>
      <sheetName val="Total"/>
      <sheetName val="Electric"/>
      <sheetName val="Water"/>
      <sheetName val="From_To"/>
      <sheetName val="MonthTotal"/>
      <sheetName val="Keys"/>
      <sheetName val="DataInform"/>
      <sheetName val="Quarantee"/>
      <sheetName val="Check out"/>
      <sheetName val="Room check out"/>
      <sheetName val="Credits"/>
      <sheetName val="PriceList"/>
      <sheetName val="A1"/>
      <sheetName val="A2"/>
      <sheetName val="A3"/>
      <sheetName val="A4"/>
      <sheetName val="A5"/>
      <sheetName val="A6"/>
      <sheetName val="A7"/>
      <sheetName val="B1"/>
      <sheetName val="B2"/>
      <sheetName val="B3"/>
      <sheetName val="B4"/>
      <sheetName val="B5"/>
      <sheetName val="B6"/>
      <sheetName val="B7"/>
      <sheetName val="C1"/>
      <sheetName val="C2"/>
      <sheetName val="C3"/>
      <sheetName val="C4"/>
      <sheetName val="C5"/>
      <sheetName val="C6"/>
      <sheetName val="C7"/>
      <sheetName val="C8"/>
      <sheetName val="P3"/>
      <sheetName val="P4"/>
      <sheetName val="P5"/>
      <sheetName val="P6"/>
      <sheetName val="D1"/>
      <sheetName val="Ewm"/>
      <sheetName val="ListInform"/>
      <sheetName val="Bank"/>
      <sheetName val="Paid Today"/>
      <sheetName val="Sheet1"/>
      <sheetName val="Eggs"/>
      <sheetName val="Sold"/>
      <sheetName val="Eggs for sold"/>
      <sheetName val="Fo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E7" t="str">
            <v>Female</v>
          </cell>
          <cell r="F7" t="str">
            <v>Mut</v>
          </cell>
        </row>
        <row r="8">
          <cell r="E8" t="str">
            <v>Male</v>
          </cell>
          <cell r="F8" t="str">
            <v>Teacher</v>
          </cell>
        </row>
        <row r="9">
          <cell r="F9" t="str">
            <v>Sunshine</v>
          </cell>
        </row>
        <row r="10">
          <cell r="F10" t="str">
            <v>Stranger</v>
          </cell>
        </row>
        <row r="11">
          <cell r="F11" t="str">
            <v>P6</v>
          </cell>
          <cell r="N11" t="str">
            <v>Cash</v>
          </cell>
        </row>
        <row r="12">
          <cell r="F12" t="str">
            <v>Bad Eggs</v>
          </cell>
          <cell r="N12" t="str">
            <v>Bank</v>
          </cell>
        </row>
        <row r="13">
          <cell r="F13" t="str">
            <v>B1 BF</v>
          </cell>
        </row>
        <row r="14">
          <cell r="F14" t="str">
            <v>Green</v>
          </cell>
        </row>
        <row r="15">
          <cell r="F15" t="str">
            <v>Vegetables</v>
          </cell>
        </row>
        <row r="16">
          <cell r="F16" t="str">
            <v>Lamai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y night"/>
      <sheetName val="Rent Out 2"/>
      <sheetName val="Rent Out"/>
      <sheetName val="Total"/>
      <sheetName val="Color Code"/>
      <sheetName val="Electric"/>
      <sheetName val="Water"/>
      <sheetName val="From_To"/>
      <sheetName val="Invoice Thai"/>
      <sheetName val="MonthTotal"/>
      <sheetName val="Keys"/>
      <sheetName val="Camera"/>
      <sheetName val="Stuff"/>
      <sheetName val="Id Stuff"/>
      <sheetName val="Invoice"/>
      <sheetName val="Ewm"/>
      <sheetName val="Data"/>
      <sheetName val="DataInform"/>
      <sheetName val="Quarantee"/>
      <sheetName val="Need Inform"/>
      <sheetName val="Warning"/>
      <sheetName val="MovingIn"/>
      <sheetName val="highscore"/>
      <sheetName val="Check out"/>
      <sheetName val="Room check out"/>
      <sheetName val="Credits"/>
      <sheetName val="PriceList"/>
      <sheetName val="A1"/>
      <sheetName val="A2"/>
      <sheetName val="A3"/>
      <sheetName val="A4"/>
      <sheetName val="A5"/>
      <sheetName val="A6"/>
      <sheetName val="A7"/>
      <sheetName val="B1"/>
      <sheetName val="B2"/>
      <sheetName val="B3"/>
      <sheetName val="B4"/>
      <sheetName val="B5"/>
      <sheetName val="B6"/>
      <sheetName val="B7"/>
      <sheetName val="C1"/>
      <sheetName val="C2"/>
      <sheetName val="C3"/>
      <sheetName val="C4"/>
      <sheetName val="C5"/>
      <sheetName val="C6"/>
      <sheetName val="C7"/>
      <sheetName val="C8"/>
      <sheetName val="P3"/>
      <sheetName val="P4"/>
      <sheetName val="P5"/>
      <sheetName val="P6"/>
      <sheetName val="D1"/>
      <sheetName val="High Score liste"/>
      <sheetName val="ListInform"/>
      <sheetName val="List"/>
      <sheetName val="Paid Today"/>
      <sheetName val="Needinform Data"/>
      <sheetName val="Max"/>
      <sheetName val="Darling"/>
      <sheetName val="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A9F04-A82D-44D8-90B1-59D65A32281D}">
  <dimension ref="B1:DA49"/>
  <sheetViews>
    <sheetView tabSelected="1" zoomScale="110" zoomScaleNormal="110" zoomScaleSheetLayoutView="100" workbookViewId="0">
      <pane xSplit="2" ySplit="8" topLeftCell="C9" activePane="bottomRight" state="frozen"/>
      <selection pane="topRight"/>
      <selection pane="bottomLeft"/>
      <selection pane="bottomRight" activeCell="D5" sqref="D5"/>
    </sheetView>
  </sheetViews>
  <sheetFormatPr defaultColWidth="10" defaultRowHeight="15.5"/>
  <cols>
    <col min="1" max="1" width="2.1640625" style="1" customWidth="1"/>
    <col min="2" max="2" width="10.9140625" style="1" customWidth="1"/>
    <col min="3" max="20" width="6.1640625" style="1" customWidth="1"/>
    <col min="21" max="21" width="7.1640625" style="1" customWidth="1"/>
    <col min="22" max="22" width="5.25" style="1" customWidth="1"/>
    <col min="23" max="24" width="2.4140625" style="1" customWidth="1"/>
    <col min="25" max="42" width="6.1640625" style="1" customWidth="1"/>
    <col min="43" max="43" width="3.58203125" style="1" customWidth="1"/>
    <col min="44" max="61" width="6.1640625" style="1" customWidth="1"/>
    <col min="62" max="62" width="3.58203125" style="1" customWidth="1"/>
    <col min="63" max="63" width="5.08203125" style="1" customWidth="1"/>
    <col min="64" max="64" width="5.08203125" style="2" customWidth="1"/>
    <col min="65" max="65" width="5.08203125" style="1" customWidth="1"/>
    <col min="66" max="66" width="6.5" style="1" customWidth="1"/>
    <col min="67" max="67" width="4.1640625" style="1" customWidth="1"/>
    <col min="68" max="68" width="9" style="1" customWidth="1"/>
    <col min="69" max="69" width="10" style="1" customWidth="1"/>
    <col min="70" max="86" width="10.9140625" style="1" customWidth="1"/>
    <col min="87" max="87" width="10.08203125" style="1" bestFit="1" customWidth="1"/>
    <col min="88" max="88" width="5" style="1" customWidth="1"/>
    <col min="89" max="89" width="10.83203125" style="1" customWidth="1"/>
    <col min="90" max="90" width="10" style="1"/>
    <col min="91" max="91" width="1.83203125" style="1" customWidth="1"/>
    <col min="92" max="92" width="5.08203125" style="1" customWidth="1"/>
    <col min="93" max="93" width="8.33203125" style="1" customWidth="1"/>
    <col min="94" max="94" width="1.83203125" style="1" customWidth="1"/>
    <col min="95" max="95" width="5.08203125" style="1" customWidth="1"/>
    <col min="96" max="96" width="7.25" style="1" customWidth="1"/>
    <col min="97" max="97" width="1.83203125" style="1" customWidth="1"/>
    <col min="98" max="98" width="5.08203125" style="1" customWidth="1"/>
    <col min="99" max="99" width="7.25" style="1" customWidth="1"/>
    <col min="100" max="100" width="1.83203125" style="1" customWidth="1"/>
    <col min="101" max="101" width="5.08203125" style="1" customWidth="1"/>
    <col min="102" max="102" width="10" style="1"/>
    <col min="103" max="103" width="1.83203125" style="1" customWidth="1"/>
    <col min="104" max="104" width="5.08203125" style="1" customWidth="1"/>
    <col min="105" max="105" width="10" style="1"/>
    <col min="106" max="106" width="1.83203125" style="1" customWidth="1"/>
    <col min="107" max="16384" width="10" style="1"/>
  </cols>
  <sheetData>
    <row r="1" spans="2:105" ht="7" customHeight="1" thickBot="1">
      <c r="BK1" s="2"/>
      <c r="BL1" s="1"/>
    </row>
    <row r="2" spans="2:105" ht="7" customHeight="1">
      <c r="B2" s="179" t="s">
        <v>0</v>
      </c>
      <c r="C2" s="3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>
        <f>SUM(C2:N2)</f>
        <v>0</v>
      </c>
      <c r="V2" s="7"/>
      <c r="Y2" s="8"/>
      <c r="Z2" s="9"/>
      <c r="AA2" s="9"/>
      <c r="AB2" s="9"/>
      <c r="AC2" s="9"/>
      <c r="AD2" s="10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7"/>
      <c r="AR2" s="8"/>
      <c r="AS2" s="9"/>
      <c r="AT2" s="9"/>
      <c r="AU2" s="9"/>
      <c r="AV2" s="9"/>
      <c r="AW2" s="10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7"/>
      <c r="BK2" s="181" t="s">
        <v>1</v>
      </c>
      <c r="BL2" s="182"/>
      <c r="BM2" s="182" t="s">
        <v>2</v>
      </c>
      <c r="BN2" s="185" t="s">
        <v>3</v>
      </c>
      <c r="BP2" s="187" t="s">
        <v>4</v>
      </c>
      <c r="BQ2" s="173" t="s">
        <v>5</v>
      </c>
      <c r="BR2" s="169" t="s">
        <v>6</v>
      </c>
      <c r="BS2" s="169" t="s">
        <v>7</v>
      </c>
      <c r="BT2" s="169" t="s">
        <v>8</v>
      </c>
      <c r="BU2" s="169" t="s">
        <v>9</v>
      </c>
      <c r="BV2" s="175" t="s">
        <v>10</v>
      </c>
      <c r="BW2" s="177" t="s">
        <v>11</v>
      </c>
      <c r="BX2" s="173" t="s">
        <v>12</v>
      </c>
      <c r="BY2" s="169" t="s">
        <v>13</v>
      </c>
      <c r="BZ2" s="173" t="s">
        <v>14</v>
      </c>
      <c r="CA2" s="173" t="s">
        <v>15</v>
      </c>
      <c r="CB2" s="173" t="s">
        <v>16</v>
      </c>
      <c r="CC2" s="169" t="s">
        <v>17</v>
      </c>
      <c r="CD2" s="169" t="s">
        <v>18</v>
      </c>
      <c r="CE2" s="169" t="s">
        <v>19</v>
      </c>
      <c r="CF2" s="169" t="s">
        <v>20</v>
      </c>
      <c r="CG2" s="169" t="s">
        <v>21</v>
      </c>
      <c r="CH2" s="171" t="s">
        <v>22</v>
      </c>
      <c r="CI2" s="171" t="s">
        <v>23</v>
      </c>
      <c r="CK2" s="144" t="s">
        <v>24</v>
      </c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6"/>
    </row>
    <row r="3" spans="2:105" ht="10" customHeight="1" thickBot="1">
      <c r="B3" s="180"/>
      <c r="C3" s="12">
        <f>(25)-Y5</f>
        <v>25</v>
      </c>
      <c r="D3" s="13">
        <f>(85)-(AS5-Z5)</f>
        <v>62</v>
      </c>
      <c r="E3" s="13">
        <v>92</v>
      </c>
      <c r="F3" s="13">
        <v>0</v>
      </c>
      <c r="G3" s="13">
        <v>11</v>
      </c>
      <c r="H3" s="14">
        <v>80</v>
      </c>
      <c r="I3" s="14">
        <v>110</v>
      </c>
      <c r="J3" s="14">
        <v>84</v>
      </c>
      <c r="K3" s="14">
        <v>62</v>
      </c>
      <c r="L3" s="14">
        <v>0</v>
      </c>
      <c r="M3" s="14">
        <v>97</v>
      </c>
      <c r="N3" s="14">
        <v>71</v>
      </c>
      <c r="O3" s="15"/>
      <c r="P3" s="15"/>
      <c r="Q3" s="15"/>
      <c r="R3" s="15"/>
      <c r="S3" s="15"/>
      <c r="T3" s="15"/>
      <c r="U3" s="16"/>
      <c r="V3" s="17"/>
      <c r="W3" s="153"/>
      <c r="X3" s="154"/>
      <c r="Y3" s="18">
        <f>(AR3)-Y5</f>
        <v>25</v>
      </c>
      <c r="Z3" s="13">
        <f>(86)-Z5</f>
        <v>86</v>
      </c>
      <c r="AA3" s="13">
        <v>92</v>
      </c>
      <c r="AB3" s="13">
        <v>0</v>
      </c>
      <c r="AC3" s="13">
        <v>11</v>
      </c>
      <c r="AD3" s="14">
        <v>80</v>
      </c>
      <c r="AE3" s="14">
        <v>110</v>
      </c>
      <c r="AF3" s="14">
        <v>84</v>
      </c>
      <c r="AG3" s="14">
        <v>62</v>
      </c>
      <c r="AH3" s="14">
        <v>0</v>
      </c>
      <c r="AI3" s="14">
        <v>97</v>
      </c>
      <c r="AJ3" s="14">
        <v>71</v>
      </c>
      <c r="AK3" s="19"/>
      <c r="AL3" s="19"/>
      <c r="AM3" s="19"/>
      <c r="AN3" s="19"/>
      <c r="AO3" s="19"/>
      <c r="AP3" s="20">
        <f>SUM(Y3:AN3)</f>
        <v>718</v>
      </c>
      <c r="AR3" s="18">
        <f>(25)-AR5</f>
        <v>25</v>
      </c>
      <c r="AS3" s="13">
        <f>(86)-AS5</f>
        <v>63</v>
      </c>
      <c r="AT3" s="13">
        <f>(92)-AT5</f>
        <v>92</v>
      </c>
      <c r="AU3" s="13">
        <f>(0)-AU5</f>
        <v>0</v>
      </c>
      <c r="AV3" s="13">
        <f>(11)-AV5</f>
        <v>11</v>
      </c>
      <c r="AW3" s="13">
        <f>(80)-AW5</f>
        <v>80</v>
      </c>
      <c r="AX3" s="13">
        <f>(110)-AX5</f>
        <v>110</v>
      </c>
      <c r="AY3" s="13">
        <f>(84)-AY5</f>
        <v>84</v>
      </c>
      <c r="AZ3" s="13">
        <f>(62)-AZ5</f>
        <v>62</v>
      </c>
      <c r="BA3" s="13">
        <f>(0)-BA5</f>
        <v>0</v>
      </c>
      <c r="BB3" s="13">
        <f>(97)-BB5</f>
        <v>97</v>
      </c>
      <c r="BC3" s="13">
        <f>(71)-BC5</f>
        <v>70</v>
      </c>
      <c r="BD3" s="13">
        <f>(0)-BD5</f>
        <v>0</v>
      </c>
      <c r="BE3" s="13">
        <f>(0)-BE5</f>
        <v>0</v>
      </c>
      <c r="BF3" s="13">
        <f>(0)-BF5</f>
        <v>0</v>
      </c>
      <c r="BG3" s="13">
        <f>(0)-BG5</f>
        <v>0</v>
      </c>
      <c r="BH3" s="13">
        <f>(0)-BH5</f>
        <v>0</v>
      </c>
      <c r="BI3" s="20">
        <f>SUM(AR3:BH3)</f>
        <v>694</v>
      </c>
      <c r="BK3" s="183"/>
      <c r="BL3" s="184"/>
      <c r="BM3" s="184"/>
      <c r="BN3" s="186"/>
      <c r="BP3" s="188"/>
      <c r="BQ3" s="174"/>
      <c r="BR3" s="170"/>
      <c r="BS3" s="170"/>
      <c r="BT3" s="170"/>
      <c r="BU3" s="170"/>
      <c r="BV3" s="176"/>
      <c r="BW3" s="178"/>
      <c r="BX3" s="174"/>
      <c r="BY3" s="170"/>
      <c r="BZ3" s="174"/>
      <c r="CA3" s="174"/>
      <c r="CB3" s="174"/>
      <c r="CC3" s="170"/>
      <c r="CD3" s="170"/>
      <c r="CE3" s="170"/>
      <c r="CF3" s="170"/>
      <c r="CG3" s="170"/>
      <c r="CH3" s="172"/>
      <c r="CI3" s="172"/>
      <c r="CK3" s="147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9"/>
    </row>
    <row r="4" spans="2:105" ht="15.5" customHeight="1" thickBot="1">
      <c r="B4" s="180"/>
      <c r="C4" s="22" t="s">
        <v>5</v>
      </c>
      <c r="D4" s="23" t="s">
        <v>6</v>
      </c>
      <c r="E4" s="23" t="s">
        <v>7</v>
      </c>
      <c r="F4" s="23" t="s">
        <v>8</v>
      </c>
      <c r="G4" s="23" t="s">
        <v>9</v>
      </c>
      <c r="H4" s="24" t="s">
        <v>10</v>
      </c>
      <c r="I4" s="25" t="s">
        <v>11</v>
      </c>
      <c r="J4" s="25" t="s">
        <v>12</v>
      </c>
      <c r="K4" s="23" t="s">
        <v>13</v>
      </c>
      <c r="L4" s="25" t="s">
        <v>14</v>
      </c>
      <c r="M4" s="25" t="s">
        <v>15</v>
      </c>
      <c r="N4" s="25" t="s">
        <v>16</v>
      </c>
      <c r="O4" s="26" t="s">
        <v>17</v>
      </c>
      <c r="P4" s="27" t="s">
        <v>18</v>
      </c>
      <c r="Q4" s="26" t="s">
        <v>19</v>
      </c>
      <c r="R4" s="26" t="s">
        <v>20</v>
      </c>
      <c r="S4" s="26" t="s">
        <v>21</v>
      </c>
      <c r="T4" s="26" t="s">
        <v>22</v>
      </c>
      <c r="U4" s="28" t="s">
        <v>3</v>
      </c>
      <c r="V4" s="29" t="s">
        <v>25</v>
      </c>
      <c r="W4" s="153"/>
      <c r="X4" s="154"/>
      <c r="Y4" s="22" t="s">
        <v>5</v>
      </c>
      <c r="Z4" s="23" t="s">
        <v>6</v>
      </c>
      <c r="AA4" s="23" t="s">
        <v>7</v>
      </c>
      <c r="AB4" s="23" t="s">
        <v>8</v>
      </c>
      <c r="AC4" s="23" t="s">
        <v>9</v>
      </c>
      <c r="AD4" s="24" t="s">
        <v>10</v>
      </c>
      <c r="AE4" s="25" t="s">
        <v>11</v>
      </c>
      <c r="AF4" s="25" t="s">
        <v>12</v>
      </c>
      <c r="AG4" s="23" t="s">
        <v>13</v>
      </c>
      <c r="AH4" s="25" t="s">
        <v>14</v>
      </c>
      <c r="AI4" s="25" t="s">
        <v>15</v>
      </c>
      <c r="AJ4" s="25" t="s">
        <v>16</v>
      </c>
      <c r="AK4" s="30" t="s">
        <v>17</v>
      </c>
      <c r="AL4" s="30" t="s">
        <v>18</v>
      </c>
      <c r="AM4" s="30" t="s">
        <v>19</v>
      </c>
      <c r="AN4" s="30" t="s">
        <v>20</v>
      </c>
      <c r="AO4" s="30" t="s">
        <v>21</v>
      </c>
      <c r="AP4" s="29" t="s">
        <v>3</v>
      </c>
      <c r="AR4" s="22" t="s">
        <v>5</v>
      </c>
      <c r="AS4" s="23" t="s">
        <v>6</v>
      </c>
      <c r="AT4" s="23" t="s">
        <v>7</v>
      </c>
      <c r="AU4" s="23" t="s">
        <v>8</v>
      </c>
      <c r="AV4" s="23" t="s">
        <v>9</v>
      </c>
      <c r="AW4" s="24" t="s">
        <v>10</v>
      </c>
      <c r="AX4" s="25" t="s">
        <v>11</v>
      </c>
      <c r="AY4" s="25" t="s">
        <v>12</v>
      </c>
      <c r="AZ4" s="23" t="s">
        <v>13</v>
      </c>
      <c r="BA4" s="25" t="s">
        <v>14</v>
      </c>
      <c r="BB4" s="25" t="s">
        <v>15</v>
      </c>
      <c r="BC4" s="25" t="s">
        <v>16</v>
      </c>
      <c r="BD4" s="30" t="s">
        <v>17</v>
      </c>
      <c r="BE4" s="30" t="s">
        <v>18</v>
      </c>
      <c r="BF4" s="30" t="s">
        <v>19</v>
      </c>
      <c r="BG4" s="30" t="s">
        <v>20</v>
      </c>
      <c r="BH4" s="30" t="s">
        <v>21</v>
      </c>
      <c r="BI4" s="29" t="s">
        <v>3</v>
      </c>
      <c r="BK4" s="183"/>
      <c r="BL4" s="184"/>
      <c r="BM4" s="184"/>
      <c r="BN4" s="186"/>
      <c r="BP4" s="31" t="s">
        <v>26</v>
      </c>
      <c r="BQ4" s="32">
        <v>45630</v>
      </c>
      <c r="BR4" s="32">
        <v>45630</v>
      </c>
      <c r="BS4" s="32">
        <v>45630</v>
      </c>
      <c r="BT4" s="32">
        <v>45630</v>
      </c>
      <c r="BU4" s="32">
        <v>45630</v>
      </c>
      <c r="BV4" s="32">
        <v>45630</v>
      </c>
      <c r="BW4" s="32">
        <v>45630</v>
      </c>
      <c r="BX4" s="32">
        <v>45643</v>
      </c>
      <c r="BY4" s="32">
        <v>45630</v>
      </c>
      <c r="BZ4" s="32">
        <v>45643</v>
      </c>
      <c r="CA4" s="32">
        <v>45643</v>
      </c>
      <c r="CB4" s="32">
        <v>45643</v>
      </c>
      <c r="CC4" s="32"/>
      <c r="CD4" s="32"/>
      <c r="CE4" s="32"/>
      <c r="CF4" s="32"/>
      <c r="CG4" s="32">
        <v>45642</v>
      </c>
      <c r="CH4" s="32"/>
      <c r="CI4" s="33"/>
      <c r="CJ4" s="34"/>
      <c r="CK4" s="147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9"/>
    </row>
    <row r="5" spans="2:105" ht="15.5" customHeight="1">
      <c r="B5" s="35" t="s">
        <v>27</v>
      </c>
      <c r="C5" s="36">
        <f t="shared" ref="C5:G5" si="0">SUM(C9:C39)</f>
        <v>35</v>
      </c>
      <c r="D5" s="37">
        <f t="shared" si="0"/>
        <v>0</v>
      </c>
      <c r="E5" s="37">
        <f t="shared" si="0"/>
        <v>0</v>
      </c>
      <c r="F5" s="37">
        <f t="shared" si="0"/>
        <v>0</v>
      </c>
      <c r="G5" s="37">
        <f t="shared" si="0"/>
        <v>0</v>
      </c>
      <c r="H5" s="37">
        <f>SUM(H9:H39)</f>
        <v>0</v>
      </c>
      <c r="I5" s="37">
        <f t="shared" ref="I5:N5" si="1">SUM(I9:I39)</f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326</v>
      </c>
      <c r="N5" s="37">
        <f t="shared" si="1"/>
        <v>118</v>
      </c>
      <c r="O5" s="37"/>
      <c r="P5" s="37"/>
      <c r="Q5" s="37"/>
      <c r="R5" s="37"/>
      <c r="S5" s="37"/>
      <c r="T5" s="37"/>
      <c r="U5" s="38">
        <f>SUM(C5:T5)</f>
        <v>479</v>
      </c>
      <c r="V5" s="39">
        <f>SUM(V9:V39)</f>
        <v>15.966666666666669</v>
      </c>
      <c r="W5" s="40"/>
      <c r="X5" s="40"/>
      <c r="Y5" s="41">
        <f>SUM(Y$9:Y$39)</f>
        <v>0</v>
      </c>
      <c r="Z5" s="42">
        <f t="shared" ref="Z5:AO5" si="2">SUM(Z$9:Z$39)</f>
        <v>0</v>
      </c>
      <c r="AA5" s="42">
        <f t="shared" si="2"/>
        <v>0</v>
      </c>
      <c r="AB5" s="42">
        <f t="shared" si="2"/>
        <v>0</v>
      </c>
      <c r="AC5" s="42">
        <f t="shared" si="2"/>
        <v>0</v>
      </c>
      <c r="AD5" s="42">
        <f t="shared" si="2"/>
        <v>0</v>
      </c>
      <c r="AE5" s="42">
        <f t="shared" si="2"/>
        <v>1</v>
      </c>
      <c r="AF5" s="42">
        <f t="shared" si="2"/>
        <v>0</v>
      </c>
      <c r="AG5" s="42">
        <f t="shared" si="2"/>
        <v>0</v>
      </c>
      <c r="AH5" s="42">
        <f t="shared" si="2"/>
        <v>0</v>
      </c>
      <c r="AI5" s="42">
        <f t="shared" si="2"/>
        <v>4</v>
      </c>
      <c r="AJ5" s="42">
        <f t="shared" si="2"/>
        <v>0</v>
      </c>
      <c r="AK5" s="42">
        <f t="shared" si="2"/>
        <v>0</v>
      </c>
      <c r="AL5" s="42">
        <f t="shared" si="2"/>
        <v>0</v>
      </c>
      <c r="AM5" s="42">
        <f t="shared" si="2"/>
        <v>0</v>
      </c>
      <c r="AN5" s="42">
        <f t="shared" si="2"/>
        <v>0</v>
      </c>
      <c r="AO5" s="42">
        <f t="shared" si="2"/>
        <v>0</v>
      </c>
      <c r="AP5" s="43">
        <f>SUM(Y5:AO5)</f>
        <v>5</v>
      </c>
      <c r="AR5" s="41">
        <f t="shared" ref="AR5:BH5" si="3">SUM(AR$9:AR$39)</f>
        <v>0</v>
      </c>
      <c r="AS5" s="42">
        <f t="shared" si="3"/>
        <v>23</v>
      </c>
      <c r="AT5" s="42">
        <f t="shared" si="3"/>
        <v>0</v>
      </c>
      <c r="AU5" s="42">
        <f t="shared" si="3"/>
        <v>0</v>
      </c>
      <c r="AV5" s="42">
        <f t="shared" si="3"/>
        <v>0</v>
      </c>
      <c r="AW5" s="42">
        <f t="shared" si="3"/>
        <v>0</v>
      </c>
      <c r="AX5" s="42">
        <f t="shared" si="3"/>
        <v>0</v>
      </c>
      <c r="AY5" s="42">
        <f t="shared" si="3"/>
        <v>0</v>
      </c>
      <c r="AZ5" s="42">
        <f t="shared" si="3"/>
        <v>0</v>
      </c>
      <c r="BA5" s="42">
        <f t="shared" si="3"/>
        <v>0</v>
      </c>
      <c r="BB5" s="42">
        <f t="shared" si="3"/>
        <v>0</v>
      </c>
      <c r="BC5" s="42">
        <f t="shared" si="3"/>
        <v>1</v>
      </c>
      <c r="BD5" s="42">
        <f t="shared" si="3"/>
        <v>0</v>
      </c>
      <c r="BE5" s="42">
        <f t="shared" si="3"/>
        <v>0</v>
      </c>
      <c r="BF5" s="42">
        <f t="shared" si="3"/>
        <v>0</v>
      </c>
      <c r="BG5" s="42">
        <f t="shared" si="3"/>
        <v>0</v>
      </c>
      <c r="BH5" s="42">
        <f t="shared" si="3"/>
        <v>0</v>
      </c>
      <c r="BI5" s="43">
        <f>SUM(AR5:BH5)</f>
        <v>24</v>
      </c>
      <c r="BK5" s="44"/>
      <c r="BL5" s="45"/>
      <c r="BM5" s="46"/>
      <c r="BN5" s="17"/>
      <c r="BP5" s="47" t="s">
        <v>2</v>
      </c>
      <c r="BQ5" s="48"/>
      <c r="BR5" s="48">
        <v>45661</v>
      </c>
      <c r="BS5" s="48">
        <v>45661</v>
      </c>
      <c r="BT5" s="48"/>
      <c r="BU5" s="48"/>
      <c r="BV5" s="48">
        <v>45662</v>
      </c>
      <c r="BW5" s="48"/>
      <c r="BX5" s="48"/>
      <c r="BY5" s="48"/>
      <c r="BZ5" s="48"/>
      <c r="CA5" s="48"/>
      <c r="CB5" s="48"/>
      <c r="CC5" s="48">
        <v>45663</v>
      </c>
      <c r="CD5" s="48">
        <v>45663</v>
      </c>
      <c r="CE5" s="48">
        <v>45663</v>
      </c>
      <c r="CF5" s="48">
        <v>45663</v>
      </c>
      <c r="CG5" s="48">
        <v>45663</v>
      </c>
      <c r="CH5" s="48">
        <v>45663</v>
      </c>
      <c r="CI5" s="49">
        <v>45644</v>
      </c>
      <c r="CJ5" s="40"/>
      <c r="CK5" s="147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9"/>
    </row>
    <row r="6" spans="2:105" ht="15.5" customHeight="1" thickBot="1">
      <c r="B6" s="50">
        <f>COUNT(U9:U39)</f>
        <v>9</v>
      </c>
      <c r="C6" s="51">
        <f t="shared" ref="C6:M6" si="4">IFERROR($B$6/SUM(C9:C39),"")</f>
        <v>0.25714285714285712</v>
      </c>
      <c r="D6" s="51" t="str">
        <f t="shared" si="4"/>
        <v/>
      </c>
      <c r="E6" s="51" t="str">
        <f t="shared" si="4"/>
        <v/>
      </c>
      <c r="F6" s="51" t="str">
        <f t="shared" si="4"/>
        <v/>
      </c>
      <c r="G6" s="51" t="str">
        <f t="shared" si="4"/>
        <v/>
      </c>
      <c r="H6" s="51" t="str">
        <f t="shared" si="4"/>
        <v/>
      </c>
      <c r="I6" s="51" t="str">
        <f t="shared" si="4"/>
        <v/>
      </c>
      <c r="J6" s="51" t="str">
        <f t="shared" si="4"/>
        <v/>
      </c>
      <c r="K6" s="51" t="str">
        <f t="shared" si="4"/>
        <v/>
      </c>
      <c r="L6" s="51" t="str">
        <f t="shared" si="4"/>
        <v/>
      </c>
      <c r="M6" s="51">
        <f t="shared" si="4"/>
        <v>2.7607361963190184E-2</v>
      </c>
      <c r="N6" s="51">
        <f>IFERROR($B$6/SUM(N9:N39),"")</f>
        <v>7.6271186440677971E-2</v>
      </c>
      <c r="O6" s="51" t="str">
        <f t="shared" ref="O6:T6" si="5">IFERROR($B$6/SUM(O9:O39),"")</f>
        <v/>
      </c>
      <c r="P6" s="51" t="str">
        <f t="shared" si="5"/>
        <v/>
      </c>
      <c r="Q6" s="51" t="str">
        <f t="shared" si="5"/>
        <v/>
      </c>
      <c r="R6" s="51" t="str">
        <f t="shared" si="5"/>
        <v/>
      </c>
      <c r="S6" s="51" t="str">
        <f t="shared" si="5"/>
        <v/>
      </c>
      <c r="T6" s="51" t="str">
        <f t="shared" si="5"/>
        <v/>
      </c>
      <c r="U6" s="52"/>
      <c r="V6" s="53"/>
      <c r="W6" s="54"/>
      <c r="X6" s="40"/>
      <c r="Y6" s="55">
        <f>IFERROR(Y5/Y3,"")</f>
        <v>0</v>
      </c>
      <c r="Z6" s="56">
        <f t="shared" ref="Z6:AO6" si="6">IFERROR(Z5/Z3,"")</f>
        <v>0</v>
      </c>
      <c r="AA6" s="56">
        <f t="shared" si="6"/>
        <v>0</v>
      </c>
      <c r="AB6" s="56" t="str">
        <f t="shared" si="6"/>
        <v/>
      </c>
      <c r="AC6" s="56">
        <f t="shared" si="6"/>
        <v>0</v>
      </c>
      <c r="AD6" s="56">
        <f t="shared" si="6"/>
        <v>0</v>
      </c>
      <c r="AE6" s="56">
        <f t="shared" si="6"/>
        <v>9.0909090909090905E-3</v>
      </c>
      <c r="AF6" s="56">
        <f t="shared" si="6"/>
        <v>0</v>
      </c>
      <c r="AG6" s="56">
        <f t="shared" si="6"/>
        <v>0</v>
      </c>
      <c r="AH6" s="56" t="str">
        <f t="shared" si="6"/>
        <v/>
      </c>
      <c r="AI6" s="56">
        <f t="shared" si="6"/>
        <v>4.1237113402061855E-2</v>
      </c>
      <c r="AJ6" s="56">
        <f t="shared" si="6"/>
        <v>0</v>
      </c>
      <c r="AK6" s="56" t="str">
        <f t="shared" si="6"/>
        <v/>
      </c>
      <c r="AL6" s="56" t="str">
        <f t="shared" si="6"/>
        <v/>
      </c>
      <c r="AM6" s="56" t="str">
        <f t="shared" si="6"/>
        <v/>
      </c>
      <c r="AN6" s="56" t="str">
        <f t="shared" si="6"/>
        <v/>
      </c>
      <c r="AO6" s="56" t="str">
        <f t="shared" si="6"/>
        <v/>
      </c>
      <c r="AP6" s="57"/>
      <c r="AQ6" s="40"/>
      <c r="AR6" s="55">
        <f t="shared" ref="AR6:BI6" si="7">IFERROR(AR5/AR3,"")</f>
        <v>0</v>
      </c>
      <c r="AS6" s="56">
        <f t="shared" si="7"/>
        <v>0.36507936507936506</v>
      </c>
      <c r="AT6" s="56">
        <f t="shared" si="7"/>
        <v>0</v>
      </c>
      <c r="AU6" s="56" t="str">
        <f t="shared" si="7"/>
        <v/>
      </c>
      <c r="AV6" s="56">
        <f t="shared" si="7"/>
        <v>0</v>
      </c>
      <c r="AW6" s="56">
        <f t="shared" si="7"/>
        <v>0</v>
      </c>
      <c r="AX6" s="56">
        <f t="shared" si="7"/>
        <v>0</v>
      </c>
      <c r="AY6" s="56">
        <f t="shared" si="7"/>
        <v>0</v>
      </c>
      <c r="AZ6" s="56">
        <f t="shared" si="7"/>
        <v>0</v>
      </c>
      <c r="BA6" s="56" t="str">
        <f t="shared" si="7"/>
        <v/>
      </c>
      <c r="BB6" s="56">
        <f t="shared" si="7"/>
        <v>0</v>
      </c>
      <c r="BC6" s="56">
        <f t="shared" si="7"/>
        <v>1.4285714285714285E-2</v>
      </c>
      <c r="BD6" s="56" t="str">
        <f t="shared" si="7"/>
        <v/>
      </c>
      <c r="BE6" s="56" t="str">
        <f t="shared" si="7"/>
        <v/>
      </c>
      <c r="BF6" s="56" t="str">
        <f t="shared" si="7"/>
        <v/>
      </c>
      <c r="BG6" s="56" t="str">
        <f t="shared" si="7"/>
        <v/>
      </c>
      <c r="BH6" s="56" t="str">
        <f t="shared" si="7"/>
        <v/>
      </c>
      <c r="BI6" s="58">
        <f t="shared" si="7"/>
        <v>3.4582132564841501E-2</v>
      </c>
      <c r="BJ6" s="40"/>
      <c r="BK6" s="59">
        <f>SUM(BK9:BK39)</f>
        <v>0</v>
      </c>
      <c r="BL6" s="60"/>
      <c r="BM6" s="61">
        <f>SUM(BM9:BM39)</f>
        <v>0</v>
      </c>
      <c r="BN6" s="62">
        <f>BK6+BM6</f>
        <v>0</v>
      </c>
      <c r="BP6" s="63" t="s">
        <v>28</v>
      </c>
      <c r="BQ6" s="64">
        <v>45633</v>
      </c>
      <c r="BR6" s="64">
        <v>45641</v>
      </c>
      <c r="BS6" s="64">
        <v>45633</v>
      </c>
      <c r="BT6" s="65"/>
      <c r="BU6" s="65"/>
      <c r="BV6" s="64">
        <v>45633</v>
      </c>
      <c r="BW6" s="64">
        <v>45641</v>
      </c>
      <c r="BX6" s="64">
        <v>45641</v>
      </c>
      <c r="BY6" s="65"/>
      <c r="BZ6" s="65"/>
      <c r="CA6" s="65">
        <v>45654</v>
      </c>
      <c r="CB6" s="65">
        <v>45633</v>
      </c>
      <c r="CC6" s="65"/>
      <c r="CD6" s="65"/>
      <c r="CE6" s="65"/>
      <c r="CF6" s="65"/>
      <c r="CG6" s="65"/>
      <c r="CH6" s="65"/>
      <c r="CI6" s="66"/>
      <c r="CJ6" s="40"/>
      <c r="CK6" s="150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2"/>
    </row>
    <row r="7" spans="2:105" ht="15.5" customHeight="1">
      <c r="B7" s="67">
        <f ca="1">TODAY()</f>
        <v>45669</v>
      </c>
      <c r="C7" s="68" cm="1">
        <f t="array" ref="C7">IF(ISERROR(LOOKUP(2,1/(1-ISBLANK(C$9:C$39)),C$9:C39)),"",LOOKUP(2,1/(1-ISBLANK(C$9:C$39)),C$9:C$39))</f>
        <v>3</v>
      </c>
      <c r="D7" s="68" t="str" cm="1">
        <f t="array" ref="D7">IF(ISERROR(LOOKUP(2,1/(1-ISBLANK(D$9:D$39)),D$9:D39)),"",LOOKUP(2,1/(1-ISBLANK(D$9:D$39)),D$9:D$39))</f>
        <v/>
      </c>
      <c r="E7" s="68" t="str" cm="1">
        <f t="array" ref="E7">IF(ISERROR(LOOKUP(2,1/(1-ISBLANK(E$9:E$39)),E$9:E39)),"",LOOKUP(2,1/(1-ISBLANK(E$9:E$39)),E$9:E$39))</f>
        <v/>
      </c>
      <c r="F7" s="68" t="str" cm="1">
        <f t="array" ref="F7">IF(ISERROR(LOOKUP(2,1/(1-ISBLANK(F$9:F$39)),F$9:F39)),"",LOOKUP(2,1/(1-ISBLANK(F$9:F$39)),F$9:F$39))</f>
        <v/>
      </c>
      <c r="G7" s="68" t="str" cm="1">
        <f t="array" ref="G7">IF(ISERROR(LOOKUP(2,1/(1-ISBLANK(G$9:G$39)),G$9:G39)),"",LOOKUP(2,1/(1-ISBLANK(G$9:G$39)),G$9:G$39))</f>
        <v/>
      </c>
      <c r="H7" s="68" t="str" cm="1">
        <f t="array" ref="H7">IF(ISERROR(LOOKUP(2,1/(1-ISBLANK(H$9:H$39)),H$9:H39)),"",LOOKUP(2,1/(1-ISBLANK(H$9:H$39)),H$9:H$39))</f>
        <v/>
      </c>
      <c r="I7" s="68" t="str" cm="1">
        <f t="array" ref="I7">IF(ISERROR(LOOKUP(2,1/(1-ISBLANK(I$9:I$39)),I$9:I39)),"",LOOKUP(2,1/(1-ISBLANK(I$9:I$39)),I$9:I$39))</f>
        <v/>
      </c>
      <c r="J7" s="68" t="str" cm="1">
        <f t="array" ref="J7">IF(ISERROR(LOOKUP(2,1/(1-ISBLANK(J$9:J$39)),J$9:J39)),"",LOOKUP(2,1/(1-ISBLANK(J$9:J$39)),J$9:J$39))</f>
        <v/>
      </c>
      <c r="K7" s="68" t="str" cm="1">
        <f t="array" ref="K7">IF(ISERROR(LOOKUP(2,1/(1-ISBLANK(K$9:K$39)),K$9:K39)),"",LOOKUP(2,1/(1-ISBLANK(K$9:K$39)),K$9:K$39))</f>
        <v/>
      </c>
      <c r="L7" s="68" t="str" cm="1">
        <f t="array" ref="L7">IF(ISERROR(LOOKUP(2,1/(1-ISBLANK(L$9:L$39)),L$9:L39)),"",LOOKUP(2,1/(1-ISBLANK(L$9:L$39)),L$9:L$39))</f>
        <v/>
      </c>
      <c r="M7" s="68" cm="1">
        <f t="array" ref="M7">IF(ISERROR(LOOKUP(2,1/(1-ISBLANK(M$9:M$39)),M$9:M39)),"",LOOKUP(2,1/(1-ISBLANK(M$9:M$39)),M$9:M$39))</f>
        <v>38</v>
      </c>
      <c r="N7" s="68" cm="1">
        <f t="array" ref="N7">IF(ISERROR(LOOKUP(2,1/(1-ISBLANK(N$9:N$39)),N$9:N39)),"",LOOKUP(2,1/(1-ISBLANK(N$9:N$39)),N$9:N$39))</f>
        <v>16</v>
      </c>
      <c r="O7" s="68" t="str" cm="1">
        <f t="array" ref="O7">IF(ISERROR(LOOKUP(2,1/(1-ISBLANK(O$9:O$39)),O$9:O39)),"",LOOKUP(2,1/(1-ISBLANK(O$9:O$39)),O$9:O$39))</f>
        <v/>
      </c>
      <c r="P7" s="68" t="str" cm="1">
        <f t="array" ref="P7">IF(ISERROR(LOOKUP(2,1/(1-ISBLANK(P$9:P$39)),P$9:P39)),"",LOOKUP(2,1/(1-ISBLANK(P$9:P$39)),P$9:P$39))</f>
        <v/>
      </c>
      <c r="Q7" s="68" t="str" cm="1">
        <f t="array" ref="Q7">IF(ISERROR(LOOKUP(2,1/(1-ISBLANK(Q$9:Q$39)),Q$9:Q39)),"",LOOKUP(2,1/(1-ISBLANK(Q$9:Q$39)),Q$9:Q$39))</f>
        <v/>
      </c>
      <c r="R7" s="68" t="str" cm="1">
        <f t="array" ref="R7">IF(ISERROR(LOOKUP(2,1/(1-ISBLANK(R$9:R$39)),R$9:R39)),"",LOOKUP(2,1/(1-ISBLANK(R$9:R$39)),R$9:R$39))</f>
        <v/>
      </c>
      <c r="S7" s="68" t="str" cm="1">
        <f t="array" ref="S7">IF(ISERROR(LOOKUP(2,1/(1-ISBLANK(S$9:S$39)),S$9:S39)),"",LOOKUP(2,1/(1-ISBLANK(S$9:S$39)),S$9:S$39))</f>
        <v/>
      </c>
      <c r="T7" s="68" t="str" cm="1">
        <f t="array" ref="T7">IF(ISERROR(LOOKUP(2,1/(1-ISBLANK(T$9:T$39)),T$9:T39)),"",LOOKUP(2,1/(1-ISBLANK(T$9:T$39)),T$9:T$39))</f>
        <v/>
      </c>
      <c r="U7" s="52"/>
      <c r="V7" s="69"/>
      <c r="W7" s="40"/>
      <c r="X7" s="40"/>
      <c r="Y7" s="155" t="s">
        <v>29</v>
      </c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40"/>
      <c r="AR7" s="157" t="s">
        <v>30</v>
      </c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40"/>
      <c r="BL7" s="1"/>
      <c r="BP7" s="47" t="s">
        <v>31</v>
      </c>
      <c r="BQ7" s="70"/>
      <c r="BR7" s="71">
        <v>45661</v>
      </c>
      <c r="BS7" s="71">
        <v>45661</v>
      </c>
      <c r="BT7" s="70"/>
      <c r="BU7" s="70"/>
      <c r="BV7" s="70"/>
      <c r="BW7" s="70"/>
      <c r="BX7" s="70"/>
      <c r="BY7" s="70">
        <v>45661</v>
      </c>
      <c r="BZ7" s="70"/>
      <c r="CA7" s="70">
        <v>45240</v>
      </c>
      <c r="CB7" s="70"/>
      <c r="CC7" s="70"/>
      <c r="CD7" s="70"/>
      <c r="CE7" s="70"/>
      <c r="CF7" s="70"/>
      <c r="CG7" s="70"/>
      <c r="CH7" s="70"/>
      <c r="CI7" s="72"/>
      <c r="CJ7" s="40"/>
    </row>
    <row r="8" spans="2:105" ht="7" customHeight="1" thickBot="1">
      <c r="B8" s="73"/>
      <c r="C8" s="74"/>
      <c r="D8" s="75"/>
      <c r="E8" s="75"/>
      <c r="F8" s="75"/>
      <c r="G8" s="75"/>
      <c r="H8" s="76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/>
      <c r="V8" s="79"/>
      <c r="W8" s="40"/>
      <c r="X8" s="40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40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40"/>
      <c r="BL8" s="1"/>
      <c r="BP8" s="21"/>
      <c r="BQ8" s="80"/>
      <c r="BR8" s="81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2"/>
      <c r="CJ8" s="40"/>
    </row>
    <row r="9" spans="2:105" ht="15.5" customHeight="1" thickBot="1">
      <c r="B9" s="83">
        <v>45658</v>
      </c>
      <c r="C9" s="84">
        <v>4</v>
      </c>
      <c r="D9" s="2"/>
      <c r="E9" s="2"/>
      <c r="F9" s="2"/>
      <c r="G9" s="2"/>
      <c r="H9" s="2"/>
      <c r="I9" s="2"/>
      <c r="J9" s="2"/>
      <c r="L9" s="2"/>
      <c r="M9" s="2">
        <v>37</v>
      </c>
      <c r="N9" s="2">
        <v>6</v>
      </c>
      <c r="O9" s="2"/>
      <c r="P9" s="2"/>
      <c r="Q9" s="2"/>
      <c r="R9" s="2"/>
      <c r="S9" s="2"/>
      <c r="T9" s="2"/>
      <c r="U9" s="85">
        <f t="shared" ref="U9:U39" si="8">IF($N9=0,"",SUM($C9:$N9))</f>
        <v>47</v>
      </c>
      <c r="V9" s="86">
        <f t="shared" ref="V9:V39" si="9">IF($N9=0,"",$U9/30)</f>
        <v>1.5666666666666667</v>
      </c>
      <c r="Y9" s="87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9"/>
      <c r="AR9" s="87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9"/>
      <c r="BK9" s="90"/>
      <c r="BL9" s="91"/>
      <c r="BM9" s="92"/>
      <c r="BN9" s="93"/>
      <c r="BO9" s="94"/>
      <c r="BP9" s="95" t="s">
        <v>32</v>
      </c>
      <c r="BQ9" s="96"/>
      <c r="BR9" s="97">
        <v>45626</v>
      </c>
      <c r="BS9" s="96">
        <v>45626</v>
      </c>
      <c r="BT9" s="96"/>
      <c r="BU9" s="96"/>
      <c r="BV9" s="98">
        <v>45545</v>
      </c>
      <c r="BW9" s="98">
        <v>45514</v>
      </c>
      <c r="BX9" s="98">
        <v>45483</v>
      </c>
      <c r="BY9" s="96"/>
      <c r="BZ9" s="96"/>
      <c r="CA9" s="98">
        <v>45240</v>
      </c>
      <c r="CB9" s="96"/>
      <c r="CC9" s="96"/>
      <c r="CD9" s="96"/>
      <c r="CE9" s="96"/>
      <c r="CF9" s="96"/>
      <c r="CG9" s="96"/>
      <c r="CH9" s="96"/>
      <c r="CI9" s="99"/>
      <c r="CK9" s="158" t="s">
        <v>33</v>
      </c>
      <c r="CL9" s="159"/>
      <c r="CN9" s="162" t="s">
        <v>34</v>
      </c>
      <c r="CO9" s="163"/>
      <c r="CQ9" s="162" t="s">
        <v>35</v>
      </c>
      <c r="CR9" s="163"/>
      <c r="CT9" s="162" t="s">
        <v>36</v>
      </c>
      <c r="CU9" s="163"/>
      <c r="CW9" s="166" t="s">
        <v>37</v>
      </c>
      <c r="CX9" s="163"/>
      <c r="CZ9" s="162" t="s">
        <v>38</v>
      </c>
      <c r="DA9" s="163"/>
    </row>
    <row r="10" spans="2:105" ht="15.5" customHeight="1" thickBot="1">
      <c r="B10" s="83">
        <v>45659</v>
      </c>
      <c r="C10" s="84">
        <v>3</v>
      </c>
      <c r="D10" s="2"/>
      <c r="E10" s="2"/>
      <c r="F10" s="2"/>
      <c r="G10" s="2"/>
      <c r="H10" s="2"/>
      <c r="I10" s="2"/>
      <c r="J10" s="2"/>
      <c r="L10" s="2"/>
      <c r="M10" s="2">
        <v>37</v>
      </c>
      <c r="N10" s="2">
        <v>14</v>
      </c>
      <c r="O10" s="2"/>
      <c r="P10" s="2"/>
      <c r="Q10" s="2"/>
      <c r="R10" s="2"/>
      <c r="S10" s="2"/>
      <c r="T10" s="2"/>
      <c r="U10" s="85">
        <f t="shared" si="8"/>
        <v>54</v>
      </c>
      <c r="V10" s="86">
        <f t="shared" si="9"/>
        <v>1.8</v>
      </c>
      <c r="Y10" s="84"/>
      <c r="Z10" s="2"/>
      <c r="AA10" s="2"/>
      <c r="AB10" s="2"/>
      <c r="AC10" s="2"/>
      <c r="AD10" s="2"/>
      <c r="AE10" s="2"/>
      <c r="AF10" s="2"/>
      <c r="AG10" s="2"/>
      <c r="AH10" s="2"/>
      <c r="AI10" s="2">
        <v>1</v>
      </c>
      <c r="AJ10" s="2"/>
      <c r="AK10" s="2"/>
      <c r="AL10" s="2"/>
      <c r="AM10" s="2"/>
      <c r="AN10" s="2"/>
      <c r="AO10" s="2"/>
      <c r="AP10" s="89"/>
      <c r="AR10" s="84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89"/>
      <c r="BK10" s="100"/>
      <c r="BL10" s="101"/>
      <c r="BM10" s="102"/>
      <c r="BN10" s="103"/>
      <c r="CK10" s="160"/>
      <c r="CL10" s="161"/>
      <c r="CN10" s="164"/>
      <c r="CO10" s="165"/>
      <c r="CQ10" s="164"/>
      <c r="CR10" s="165"/>
      <c r="CT10" s="164"/>
      <c r="CU10" s="165"/>
      <c r="CW10" s="164"/>
      <c r="CX10" s="165"/>
      <c r="CZ10" s="167"/>
      <c r="DA10" s="168"/>
    </row>
    <row r="11" spans="2:105" ht="15.5" customHeight="1">
      <c r="B11" s="83">
        <v>45660</v>
      </c>
      <c r="C11" s="84">
        <v>4</v>
      </c>
      <c r="D11" s="2"/>
      <c r="E11" s="2"/>
      <c r="F11" s="2"/>
      <c r="G11" s="2"/>
      <c r="H11" s="2"/>
      <c r="I11" s="2"/>
      <c r="J11" s="2"/>
      <c r="L11" s="2"/>
      <c r="M11" s="2">
        <v>37</v>
      </c>
      <c r="N11" s="2">
        <v>13</v>
      </c>
      <c r="O11" s="2"/>
      <c r="P11" s="2"/>
      <c r="Q11" s="2"/>
      <c r="R11" s="2"/>
      <c r="S11" s="2"/>
      <c r="T11" s="2"/>
      <c r="U11" s="85">
        <f t="shared" si="8"/>
        <v>54</v>
      </c>
      <c r="V11" s="86">
        <f t="shared" si="9"/>
        <v>1.8</v>
      </c>
      <c r="Y11" s="84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89"/>
      <c r="AR11" s="84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>
        <v>1</v>
      </c>
      <c r="BD11" s="2"/>
      <c r="BE11" s="2"/>
      <c r="BF11" s="2"/>
      <c r="BG11" s="2"/>
      <c r="BH11" s="2"/>
      <c r="BI11" s="89"/>
      <c r="BK11" s="100"/>
      <c r="BL11" s="101"/>
      <c r="BM11" s="102"/>
      <c r="BN11" s="103"/>
      <c r="CK11" s="104" t="s">
        <v>39</v>
      </c>
      <c r="CL11" s="105" t="str">
        <f>COUNTIF($U$9:$U$39,"&lt;100")&amp;" Days"</f>
        <v>9 Days</v>
      </c>
      <c r="CN11" s="106" t="s">
        <v>5</v>
      </c>
      <c r="CO11" s="107">
        <f>SUM(C$9:C$39)</f>
        <v>35</v>
      </c>
      <c r="CQ11" s="106" t="s">
        <v>5</v>
      </c>
      <c r="CR11" s="107">
        <f>MAX(C$9:C$39)</f>
        <v>5</v>
      </c>
      <c r="CT11" s="106" t="s">
        <v>5</v>
      </c>
      <c r="CU11" s="105">
        <f>MIN(C$9:C$39)</f>
        <v>3</v>
      </c>
      <c r="CW11" s="106" t="s">
        <v>5</v>
      </c>
      <c r="CX11" s="108">
        <f>AVERAGE(C$9:C$39)</f>
        <v>3.8888888888888888</v>
      </c>
      <c r="CZ11" s="106" t="s">
        <v>5</v>
      </c>
      <c r="DA11" s="105">
        <f>COUNT(C$9:C$39)</f>
        <v>9</v>
      </c>
    </row>
    <row r="12" spans="2:105" ht="16">
      <c r="B12" s="83">
        <v>45661</v>
      </c>
      <c r="C12" s="84">
        <v>4</v>
      </c>
      <c r="D12" s="2"/>
      <c r="E12" s="2"/>
      <c r="F12" s="2"/>
      <c r="G12" s="2"/>
      <c r="H12" s="2"/>
      <c r="I12" s="2"/>
      <c r="J12" s="2"/>
      <c r="L12" s="2"/>
      <c r="M12" s="2">
        <v>37</v>
      </c>
      <c r="N12" s="2">
        <v>13</v>
      </c>
      <c r="O12" s="2"/>
      <c r="P12" s="2"/>
      <c r="Q12" s="2"/>
      <c r="R12" s="2"/>
      <c r="S12" s="2"/>
      <c r="T12" s="2"/>
      <c r="U12" s="85">
        <f t="shared" si="8"/>
        <v>54</v>
      </c>
      <c r="V12" s="86">
        <f t="shared" si="9"/>
        <v>1.8</v>
      </c>
      <c r="Y12" s="84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89"/>
      <c r="AR12" s="84"/>
      <c r="AS12" s="2">
        <v>1</v>
      </c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89"/>
      <c r="BK12" s="100"/>
      <c r="BL12" s="101"/>
      <c r="BM12" s="102"/>
      <c r="BN12" s="103"/>
      <c r="CK12" s="109" t="s">
        <v>40</v>
      </c>
      <c r="CL12" s="110" t="str">
        <f>COUNTIFS($U$9:$U$39,"&gt;=100",$U$9:$U$39,"&lt;=109")&amp;" Days"</f>
        <v>0 Days</v>
      </c>
      <c r="CN12" s="111" t="s">
        <v>10</v>
      </c>
      <c r="CO12" s="112">
        <f>SUM(H$9:H$39)</f>
        <v>0</v>
      </c>
      <c r="CQ12" s="111" t="s">
        <v>10</v>
      </c>
      <c r="CR12" s="112">
        <f>MAX(H$9:H$39)</f>
        <v>0</v>
      </c>
      <c r="CT12" s="111" t="s">
        <v>10</v>
      </c>
      <c r="CU12" s="110">
        <f>MIN(H$9:H$39)</f>
        <v>0</v>
      </c>
      <c r="CW12" s="111" t="s">
        <v>10</v>
      </c>
      <c r="CX12" s="113"/>
      <c r="CZ12" s="111" t="s">
        <v>10</v>
      </c>
      <c r="DA12" s="110">
        <f>COUNT(H$9:H$39)</f>
        <v>0</v>
      </c>
    </row>
    <row r="13" spans="2:105" ht="16">
      <c r="B13" s="83">
        <v>45662</v>
      </c>
      <c r="C13" s="84">
        <v>5</v>
      </c>
      <c r="D13" s="2"/>
      <c r="E13" s="2"/>
      <c r="F13" s="2"/>
      <c r="G13" s="2"/>
      <c r="H13" s="2"/>
      <c r="I13" s="2"/>
      <c r="J13" s="2"/>
      <c r="L13" s="2"/>
      <c r="M13" s="2">
        <v>32</v>
      </c>
      <c r="N13" s="2">
        <v>15</v>
      </c>
      <c r="O13" s="2"/>
      <c r="P13" s="2"/>
      <c r="Q13" s="2"/>
      <c r="R13" s="2"/>
      <c r="S13" s="2"/>
      <c r="T13" s="2"/>
      <c r="U13" s="85">
        <f t="shared" si="8"/>
        <v>52</v>
      </c>
      <c r="V13" s="86">
        <f t="shared" si="9"/>
        <v>1.7333333333333334</v>
      </c>
      <c r="Y13" s="84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89"/>
      <c r="AR13" s="84"/>
      <c r="AS13" s="2">
        <v>9</v>
      </c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89"/>
      <c r="BK13" s="100"/>
      <c r="BL13" s="101"/>
      <c r="BM13" s="102"/>
      <c r="BN13" s="103"/>
      <c r="CK13" s="109" t="s">
        <v>41</v>
      </c>
      <c r="CL13" s="110" t="str">
        <f>COUNTIFS($U$9:$U$39,"&gt;=110",$U$9:$U$39,"&lt;=119")&amp;" Days"</f>
        <v>0 Days</v>
      </c>
      <c r="CN13" s="111" t="s">
        <v>11</v>
      </c>
      <c r="CO13" s="112">
        <f>SUM(I$9:I$39)</f>
        <v>0</v>
      </c>
      <c r="CQ13" s="111" t="s">
        <v>11</v>
      </c>
      <c r="CR13" s="112">
        <f>MAX(I$9:I$39)</f>
        <v>0</v>
      </c>
      <c r="CT13" s="111" t="s">
        <v>11</v>
      </c>
      <c r="CU13" s="110">
        <f>MIN(I$9:I$39)</f>
        <v>0</v>
      </c>
      <c r="CW13" s="111" t="s">
        <v>11</v>
      </c>
      <c r="CX13" s="110"/>
      <c r="CZ13" s="111" t="s">
        <v>11</v>
      </c>
      <c r="DA13" s="110">
        <f>COUNT(I$9:I$39)</f>
        <v>0</v>
      </c>
    </row>
    <row r="14" spans="2:105" ht="16">
      <c r="B14" s="83">
        <v>45663</v>
      </c>
      <c r="C14" s="84">
        <v>3</v>
      </c>
      <c r="D14" s="2"/>
      <c r="E14" s="2"/>
      <c r="F14" s="2"/>
      <c r="G14" s="2"/>
      <c r="H14" s="2"/>
      <c r="I14" s="2"/>
      <c r="J14" s="2"/>
      <c r="K14" s="2"/>
      <c r="L14" s="2"/>
      <c r="M14" s="2">
        <v>34</v>
      </c>
      <c r="N14" s="2">
        <v>15</v>
      </c>
      <c r="O14" s="2"/>
      <c r="P14" s="2"/>
      <c r="Q14" s="2"/>
      <c r="R14" s="2"/>
      <c r="S14" s="2"/>
      <c r="T14" s="2"/>
      <c r="U14" s="85">
        <f t="shared" si="8"/>
        <v>52</v>
      </c>
      <c r="V14" s="86">
        <f t="shared" si="9"/>
        <v>1.7333333333333334</v>
      </c>
      <c r="Y14" s="84"/>
      <c r="Z14" s="2"/>
      <c r="AA14" s="2"/>
      <c r="AB14" s="2"/>
      <c r="AC14" s="2"/>
      <c r="AD14" s="2"/>
      <c r="AE14" s="2"/>
      <c r="AF14" s="2"/>
      <c r="AG14" s="2"/>
      <c r="AH14" s="2"/>
      <c r="AI14" s="2">
        <v>2</v>
      </c>
      <c r="AJ14" s="2"/>
      <c r="AK14" s="2"/>
      <c r="AL14" s="2"/>
      <c r="AM14" s="2"/>
      <c r="AN14" s="2"/>
      <c r="AO14" s="2"/>
      <c r="AP14" s="89"/>
      <c r="AR14" s="84"/>
      <c r="AS14" s="2">
        <v>1</v>
      </c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89"/>
      <c r="BK14" s="100"/>
      <c r="BL14" s="101"/>
      <c r="BM14" s="102"/>
      <c r="BN14" s="103"/>
      <c r="CK14" s="109" t="s">
        <v>42</v>
      </c>
      <c r="CL14" s="110" t="str">
        <f>COUNTIFS($U$9:$U$39,"&gt;=120",$U$9:$U$39,"&lt;=129")&amp;" Days"</f>
        <v>0 Days</v>
      </c>
      <c r="CN14" s="111" t="s">
        <v>12</v>
      </c>
      <c r="CO14" s="112">
        <f>SUM(J$9:J$39)</f>
        <v>0</v>
      </c>
      <c r="CQ14" s="111" t="s">
        <v>12</v>
      </c>
      <c r="CR14" s="112">
        <f>MAX(J$9:J$39)</f>
        <v>0</v>
      </c>
      <c r="CT14" s="111" t="s">
        <v>12</v>
      </c>
      <c r="CU14" s="110">
        <f>MIN(J$9:J$39)</f>
        <v>0</v>
      </c>
      <c r="CW14" s="111" t="s">
        <v>12</v>
      </c>
      <c r="CX14" s="110"/>
      <c r="CZ14" s="111" t="s">
        <v>12</v>
      </c>
      <c r="DA14" s="110">
        <f>COUNT(J$9:J$39)</f>
        <v>0</v>
      </c>
    </row>
    <row r="15" spans="2:105" ht="16">
      <c r="B15" s="83">
        <v>45664</v>
      </c>
      <c r="C15" s="84">
        <v>5</v>
      </c>
      <c r="D15" s="2"/>
      <c r="E15" s="2"/>
      <c r="F15" s="2"/>
      <c r="G15" s="2"/>
      <c r="H15" s="2"/>
      <c r="I15" s="2"/>
      <c r="J15" s="2"/>
      <c r="L15" s="2"/>
      <c r="M15" s="2">
        <v>37</v>
      </c>
      <c r="N15" s="2">
        <v>12</v>
      </c>
      <c r="O15" s="2"/>
      <c r="P15" s="2"/>
      <c r="Q15" s="2"/>
      <c r="R15" s="2"/>
      <c r="S15" s="2"/>
      <c r="T15" s="2"/>
      <c r="U15" s="85">
        <f t="shared" si="8"/>
        <v>54</v>
      </c>
      <c r="V15" s="86">
        <f t="shared" si="9"/>
        <v>1.8</v>
      </c>
      <c r="Y15" s="84"/>
      <c r="Z15" s="2"/>
      <c r="AA15" s="2"/>
      <c r="AB15" s="2"/>
      <c r="AC15" s="2"/>
      <c r="AD15" s="2"/>
      <c r="AE15" s="2"/>
      <c r="AF15" s="2"/>
      <c r="AG15" s="2"/>
      <c r="AH15" s="2"/>
      <c r="AI15" s="2">
        <v>1</v>
      </c>
      <c r="AJ15" s="2"/>
      <c r="AK15" s="2"/>
      <c r="AL15" s="2"/>
      <c r="AM15" s="2"/>
      <c r="AN15" s="2"/>
      <c r="AO15" s="2"/>
      <c r="AP15" s="89"/>
      <c r="AR15" s="84"/>
      <c r="AS15" s="2">
        <v>12</v>
      </c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89"/>
      <c r="BK15" s="100"/>
      <c r="BL15" s="101"/>
      <c r="BM15" s="102"/>
      <c r="BN15" s="103"/>
      <c r="CK15" s="109" t="s">
        <v>43</v>
      </c>
      <c r="CL15" s="110" t="str">
        <f>COUNTIFS($U$9:$U$39,"&gt;=130",$U$9:$U$39,"&lt;=139")&amp;" Days"</f>
        <v>0 Days</v>
      </c>
      <c r="CN15" s="111" t="s">
        <v>13</v>
      </c>
      <c r="CO15" s="112">
        <f>SUM(K$9:K$39)</f>
        <v>0</v>
      </c>
      <c r="CQ15" s="111" t="s">
        <v>13</v>
      </c>
      <c r="CR15" s="112">
        <f>MAX(K$9:K$39)</f>
        <v>0</v>
      </c>
      <c r="CT15" s="111" t="s">
        <v>13</v>
      </c>
      <c r="CU15" s="110">
        <f>MIN(K$9:K$39)</f>
        <v>0</v>
      </c>
      <c r="CW15" s="111" t="s">
        <v>13</v>
      </c>
      <c r="CX15" s="110"/>
      <c r="CZ15" s="111" t="s">
        <v>13</v>
      </c>
      <c r="DA15" s="110">
        <f>COUNT(K$9:K$39)</f>
        <v>0</v>
      </c>
    </row>
    <row r="16" spans="2:105" ht="16">
      <c r="B16" s="83">
        <v>45665</v>
      </c>
      <c r="C16" s="84">
        <v>4</v>
      </c>
      <c r="D16" s="2"/>
      <c r="E16" s="2"/>
      <c r="F16" s="2"/>
      <c r="G16" s="2"/>
      <c r="H16" s="2"/>
      <c r="I16" s="2"/>
      <c r="J16" s="2"/>
      <c r="L16" s="2"/>
      <c r="M16" s="2">
        <v>37</v>
      </c>
      <c r="N16" s="2">
        <v>14</v>
      </c>
      <c r="O16" s="2"/>
      <c r="P16" s="2"/>
      <c r="Q16" s="2"/>
      <c r="R16" s="2"/>
      <c r="S16" s="2"/>
      <c r="T16" s="2"/>
      <c r="U16" s="85">
        <f t="shared" si="8"/>
        <v>55</v>
      </c>
      <c r="V16" s="86">
        <f t="shared" si="9"/>
        <v>1.8333333333333333</v>
      </c>
      <c r="Y16" s="84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89"/>
      <c r="AR16" s="84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89"/>
      <c r="BK16" s="100"/>
      <c r="BL16" s="101"/>
      <c r="BM16" s="102"/>
      <c r="BN16" s="103"/>
      <c r="CK16" s="109" t="s">
        <v>44</v>
      </c>
      <c r="CL16" s="110" t="str">
        <f>COUNTIFS($U$9:$U$39,"&gt;=140",$U$9:$U$39,"&lt;=149")&amp;" Days"</f>
        <v>0 Days</v>
      </c>
      <c r="CN16" s="111" t="s">
        <v>14</v>
      </c>
      <c r="CO16" s="112">
        <f>SUM(L$9:L$39)</f>
        <v>0</v>
      </c>
      <c r="CQ16" s="111" t="s">
        <v>14</v>
      </c>
      <c r="CR16" s="112">
        <f>MAX(L$9:L$39)</f>
        <v>0</v>
      </c>
      <c r="CT16" s="111" t="s">
        <v>14</v>
      </c>
      <c r="CU16" s="110">
        <f>MIN(L$9:L$39)</f>
        <v>0</v>
      </c>
      <c r="CW16" s="111" t="s">
        <v>14</v>
      </c>
      <c r="CX16" s="113" t="e">
        <f>AVERAGE(L$9:L$39)</f>
        <v>#DIV/0!</v>
      </c>
      <c r="CZ16" s="111" t="s">
        <v>14</v>
      </c>
      <c r="DA16" s="110">
        <f>COUNT(L$9:L$39)</f>
        <v>0</v>
      </c>
    </row>
    <row r="17" spans="2:105" ht="15.5" customHeight="1">
      <c r="B17" s="83">
        <v>45666</v>
      </c>
      <c r="C17" s="84">
        <v>3</v>
      </c>
      <c r="D17" s="2"/>
      <c r="E17" s="2"/>
      <c r="F17" s="2"/>
      <c r="G17" s="2"/>
      <c r="H17" s="2"/>
      <c r="I17" s="2"/>
      <c r="J17" s="2"/>
      <c r="L17" s="2"/>
      <c r="M17" s="2">
        <v>38</v>
      </c>
      <c r="N17" s="2">
        <v>16</v>
      </c>
      <c r="O17" s="2"/>
      <c r="P17" s="2"/>
      <c r="Q17" s="2"/>
      <c r="R17" s="2"/>
      <c r="S17" s="2"/>
      <c r="T17" s="2"/>
      <c r="U17" s="85">
        <f t="shared" si="8"/>
        <v>57</v>
      </c>
      <c r="V17" s="86">
        <f t="shared" si="9"/>
        <v>1.9</v>
      </c>
      <c r="Y17" s="84"/>
      <c r="Z17" s="2"/>
      <c r="AA17" s="2"/>
      <c r="AB17" s="2"/>
      <c r="AC17" s="2"/>
      <c r="AD17" s="2"/>
      <c r="AE17" s="2">
        <v>1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89"/>
      <c r="AR17" s="84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89"/>
      <c r="BK17" s="100"/>
      <c r="BL17" s="101"/>
      <c r="BM17" s="102"/>
      <c r="BN17" s="103"/>
      <c r="CK17" s="109" t="s">
        <v>45</v>
      </c>
      <c r="CL17" s="110" t="str">
        <f>COUNTIFS($U$9:$U$39,"&gt;=150",$U$9:$U$39,"&lt;=159")&amp;" Days"</f>
        <v>0 Days</v>
      </c>
      <c r="CN17" s="111" t="s">
        <v>15</v>
      </c>
      <c r="CO17" s="112">
        <f>SUM(M$9:M$39)</f>
        <v>326</v>
      </c>
      <c r="CQ17" s="111" t="s">
        <v>15</v>
      </c>
      <c r="CR17" s="112">
        <f>MAX(M$9:M$39)</f>
        <v>38</v>
      </c>
      <c r="CT17" s="111" t="s">
        <v>15</v>
      </c>
      <c r="CU17" s="110">
        <f>MIN(M$9:M$39)</f>
        <v>32</v>
      </c>
      <c r="CW17" s="111" t="s">
        <v>15</v>
      </c>
      <c r="CX17" s="110"/>
      <c r="CZ17" s="111" t="s">
        <v>15</v>
      </c>
      <c r="DA17" s="110">
        <f>COUNT(M$9:M$39)</f>
        <v>9</v>
      </c>
    </row>
    <row r="18" spans="2:105" ht="16" customHeight="1" thickBot="1">
      <c r="B18" s="83">
        <v>45667</v>
      </c>
      <c r="C18" s="84"/>
      <c r="D18" s="2"/>
      <c r="E18" s="2"/>
      <c r="F18" s="2"/>
      <c r="G18" s="2"/>
      <c r="H18" s="2"/>
      <c r="I18" s="2"/>
      <c r="J18" s="2"/>
      <c r="L18" s="2"/>
      <c r="M18" s="2"/>
      <c r="N18" s="2"/>
      <c r="O18" s="2"/>
      <c r="P18" s="2"/>
      <c r="Q18" s="2"/>
      <c r="R18" s="2"/>
      <c r="S18" s="2"/>
      <c r="T18" s="2"/>
      <c r="U18" s="85" t="str">
        <f t="shared" si="8"/>
        <v/>
      </c>
      <c r="V18" s="86" t="str">
        <f t="shared" si="9"/>
        <v/>
      </c>
      <c r="Y18" s="84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89"/>
      <c r="AR18" s="84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89"/>
      <c r="BK18" s="100"/>
      <c r="BL18" s="101"/>
      <c r="BM18" s="102"/>
      <c r="BN18" s="103"/>
      <c r="CK18" s="109" t="s">
        <v>46</v>
      </c>
      <c r="CL18" s="110" t="str">
        <f>COUNTIFS($U$9:$U$39,"&gt;=160",$U$9:$U$39,"&lt;=169")&amp;" Days"</f>
        <v>0 Days</v>
      </c>
      <c r="CN18" s="114" t="s">
        <v>16</v>
      </c>
      <c r="CO18" s="115">
        <f>SUM(N$9:N$39)</f>
        <v>118</v>
      </c>
      <c r="CQ18" s="114" t="s">
        <v>16</v>
      </c>
      <c r="CR18" s="115">
        <f>MAX(N$9:N$39)</f>
        <v>16</v>
      </c>
      <c r="CT18" s="114" t="s">
        <v>16</v>
      </c>
      <c r="CU18" s="116">
        <f>MIN(N$9:N$39)</f>
        <v>6</v>
      </c>
      <c r="CW18" s="114" t="s">
        <v>16</v>
      </c>
      <c r="CX18" s="117">
        <f>AVERAGE(N$9:N$39)</f>
        <v>13.111111111111111</v>
      </c>
      <c r="CZ18" s="114" t="s">
        <v>16</v>
      </c>
      <c r="DA18" s="116">
        <f>COUNT(N$9:N$39)</f>
        <v>9</v>
      </c>
    </row>
    <row r="19" spans="2:105" ht="16" customHeight="1">
      <c r="B19" s="83">
        <v>45668</v>
      </c>
      <c r="C19" s="84"/>
      <c r="D19" s="2"/>
      <c r="E19" s="2"/>
      <c r="F19" s="2"/>
      <c r="G19" s="2"/>
      <c r="H19" s="2"/>
      <c r="I19" s="2"/>
      <c r="J19" s="2"/>
      <c r="L19" s="2"/>
      <c r="M19" s="2"/>
      <c r="N19" s="2"/>
      <c r="O19" s="2"/>
      <c r="P19" s="2"/>
      <c r="Q19" s="2"/>
      <c r="R19" s="2"/>
      <c r="S19" s="2"/>
      <c r="T19" s="2"/>
      <c r="U19" s="85" t="str">
        <f t="shared" si="8"/>
        <v/>
      </c>
      <c r="V19" s="86" t="str">
        <f t="shared" si="9"/>
        <v/>
      </c>
      <c r="Y19" s="84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89"/>
      <c r="AR19" s="84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89"/>
      <c r="BK19" s="100"/>
      <c r="BL19" s="101"/>
      <c r="BM19" s="102"/>
      <c r="BN19" s="103"/>
      <c r="CK19" s="109" t="s">
        <v>47</v>
      </c>
      <c r="CL19" s="110" t="str">
        <f>COUNTIFS($U$9:$U$39,"&gt;=170",$U$9:$U$39,"&lt;=179")&amp;" Days"</f>
        <v>0 Days</v>
      </c>
      <c r="CX19" s="118" t="s">
        <v>48</v>
      </c>
    </row>
    <row r="20" spans="2:105" ht="16" customHeight="1">
      <c r="B20" s="83">
        <v>45669</v>
      </c>
      <c r="C20" s="84"/>
      <c r="D20" s="2"/>
      <c r="E20" s="2"/>
      <c r="F20" s="2"/>
      <c r="G20" s="2"/>
      <c r="H20" s="2"/>
      <c r="I20" s="2"/>
      <c r="J20" s="2"/>
      <c r="L20" s="2"/>
      <c r="M20" s="2"/>
      <c r="N20" s="2"/>
      <c r="O20" s="2"/>
      <c r="P20" s="2"/>
      <c r="Q20" s="2"/>
      <c r="R20" s="2"/>
      <c r="S20" s="2"/>
      <c r="T20" s="2"/>
      <c r="U20" s="85" t="str">
        <f t="shared" si="8"/>
        <v/>
      </c>
      <c r="V20" s="86" t="str">
        <f t="shared" si="9"/>
        <v/>
      </c>
      <c r="Y20" s="84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89"/>
      <c r="AR20" s="84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89"/>
      <c r="BK20" s="100"/>
      <c r="BL20" s="101"/>
      <c r="BM20" s="102"/>
      <c r="BN20" s="103"/>
      <c r="CK20" s="109" t="s">
        <v>49</v>
      </c>
      <c r="CL20" s="110" t="str">
        <f>COUNTIFS($U$9:$U$39,"&gt;=180",$U$9:$U$39,"&lt;=189")&amp;" Days"</f>
        <v>0 Days</v>
      </c>
    </row>
    <row r="21" spans="2:105" ht="16" customHeight="1">
      <c r="B21" s="83">
        <v>45670</v>
      </c>
      <c r="C21" s="84"/>
      <c r="D21" s="2"/>
      <c r="E21" s="2"/>
      <c r="F21" s="2"/>
      <c r="G21" s="2"/>
      <c r="H21" s="2"/>
      <c r="I21" s="2"/>
      <c r="J21" s="2"/>
      <c r="L21" s="2"/>
      <c r="M21" s="2"/>
      <c r="N21" s="2"/>
      <c r="O21" s="2"/>
      <c r="P21" s="2"/>
      <c r="Q21" s="2"/>
      <c r="R21" s="2"/>
      <c r="S21" s="2"/>
      <c r="T21" s="2"/>
      <c r="U21" s="85" t="str">
        <f t="shared" si="8"/>
        <v/>
      </c>
      <c r="V21" s="86" t="str">
        <f t="shared" si="9"/>
        <v/>
      </c>
      <c r="Y21" s="84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89"/>
      <c r="AR21" s="84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89"/>
      <c r="BK21" s="100"/>
      <c r="BL21" s="101"/>
      <c r="BM21" s="102"/>
      <c r="BN21" s="103"/>
      <c r="CK21" s="109" t="s">
        <v>50</v>
      </c>
      <c r="CL21" s="110" t="str">
        <f>COUNTIFS($U$9:$U$39,"&gt;=190",$U$9:$U$39,"&lt;=199")&amp;" Days"</f>
        <v>0 Days</v>
      </c>
    </row>
    <row r="22" spans="2:105">
      <c r="B22" s="83">
        <v>45671</v>
      </c>
      <c r="C22" s="84"/>
      <c r="D22" s="2"/>
      <c r="E22" s="2"/>
      <c r="F22" s="2"/>
      <c r="G22" s="2"/>
      <c r="H22" s="2"/>
      <c r="I22" s="2"/>
      <c r="J22" s="2"/>
      <c r="L22" s="2"/>
      <c r="M22" s="2"/>
      <c r="N22" s="2"/>
      <c r="O22" s="2"/>
      <c r="P22" s="2"/>
      <c r="Q22" s="2"/>
      <c r="R22" s="2"/>
      <c r="S22" s="2"/>
      <c r="T22" s="2"/>
      <c r="U22" s="85" t="str">
        <f t="shared" si="8"/>
        <v/>
      </c>
      <c r="V22" s="86" t="str">
        <f t="shared" si="9"/>
        <v/>
      </c>
      <c r="Y22" s="84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89"/>
      <c r="AR22" s="84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89"/>
      <c r="BK22" s="100"/>
      <c r="BL22" s="101"/>
      <c r="BM22" s="102"/>
      <c r="BN22" s="103"/>
      <c r="CK22" s="109" t="s">
        <v>51</v>
      </c>
      <c r="CL22" s="110" t="str">
        <f>COUNTIFS($U$9:$U$39,"&gt;=200",$U$9:$U$39,"&lt;=209")&amp;" Days"</f>
        <v>0 Days</v>
      </c>
    </row>
    <row r="23" spans="2:105" ht="16" thickBot="1">
      <c r="B23" s="83">
        <v>45672</v>
      </c>
      <c r="C23" s="84"/>
      <c r="D23" s="2"/>
      <c r="E23" s="2"/>
      <c r="F23" s="2"/>
      <c r="G23" s="2"/>
      <c r="H23" s="2"/>
      <c r="I23" s="2"/>
      <c r="J23" s="2"/>
      <c r="L23" s="2"/>
      <c r="M23" s="2"/>
      <c r="N23" s="2"/>
      <c r="O23" s="2"/>
      <c r="P23" s="2"/>
      <c r="Q23" s="2"/>
      <c r="R23" s="2"/>
      <c r="S23" s="2"/>
      <c r="T23" s="2"/>
      <c r="U23" s="85" t="str">
        <f t="shared" si="8"/>
        <v/>
      </c>
      <c r="V23" s="86" t="str">
        <f t="shared" si="9"/>
        <v/>
      </c>
      <c r="Y23" s="84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89"/>
      <c r="AR23" s="84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89"/>
      <c r="BK23" s="100"/>
      <c r="BL23" s="101"/>
      <c r="BM23" s="102"/>
      <c r="BN23" s="103"/>
      <c r="CK23" s="119" t="s">
        <v>52</v>
      </c>
      <c r="CL23" s="116" t="str">
        <f>COUNTIFS($U$9:$U$39,"&gt;=210",$U$9:$U$39,"&lt;=219")&amp;" Days"</f>
        <v>0 Days</v>
      </c>
    </row>
    <row r="24" spans="2:105">
      <c r="B24" s="83">
        <v>45673</v>
      </c>
      <c r="C24" s="84"/>
      <c r="D24" s="2"/>
      <c r="E24" s="2"/>
      <c r="F24" s="2"/>
      <c r="G24" s="2"/>
      <c r="H24" s="2"/>
      <c r="I24" s="2"/>
      <c r="J24" s="2"/>
      <c r="L24" s="2"/>
      <c r="M24" s="2"/>
      <c r="N24" s="2"/>
      <c r="O24" s="2"/>
      <c r="P24" s="2"/>
      <c r="Q24" s="2"/>
      <c r="R24" s="2"/>
      <c r="S24" s="2"/>
      <c r="T24" s="2"/>
      <c r="U24" s="85" t="str">
        <f t="shared" si="8"/>
        <v/>
      </c>
      <c r="V24" s="86" t="str">
        <f t="shared" si="9"/>
        <v/>
      </c>
      <c r="Y24" s="84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89"/>
      <c r="AR24" s="84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89"/>
      <c r="BK24" s="100"/>
      <c r="BL24" s="101"/>
      <c r="BM24" s="102"/>
      <c r="BN24" s="103"/>
    </row>
    <row r="25" spans="2:105" ht="16" customHeight="1">
      <c r="B25" s="83">
        <v>45674</v>
      </c>
      <c r="C25" s="84"/>
      <c r="D25" s="2"/>
      <c r="E25" s="2"/>
      <c r="F25" s="2"/>
      <c r="G25" s="2"/>
      <c r="H25" s="2"/>
      <c r="I25" s="2"/>
      <c r="J25" s="2"/>
      <c r="L25" s="2"/>
      <c r="M25" s="2"/>
      <c r="N25" s="2"/>
      <c r="O25" s="2"/>
      <c r="P25" s="2"/>
      <c r="Q25" s="2"/>
      <c r="R25" s="2"/>
      <c r="S25" s="2"/>
      <c r="T25" s="2"/>
      <c r="U25" s="85" t="str">
        <f t="shared" si="8"/>
        <v/>
      </c>
      <c r="V25" s="86" t="str">
        <f t="shared" si="9"/>
        <v/>
      </c>
      <c r="Y25" s="84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89"/>
      <c r="AR25" s="84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89"/>
      <c r="BK25" s="100"/>
      <c r="BL25" s="101"/>
      <c r="BM25" s="102"/>
      <c r="BN25" s="103"/>
    </row>
    <row r="26" spans="2:105" ht="16" customHeight="1">
      <c r="B26" s="83">
        <v>45675</v>
      </c>
      <c r="C26" s="84"/>
      <c r="D26" s="2"/>
      <c r="E26" s="2"/>
      <c r="F26" s="2"/>
      <c r="G26" s="2"/>
      <c r="H26" s="2"/>
      <c r="I26" s="2"/>
      <c r="J26" s="2"/>
      <c r="L26" s="2"/>
      <c r="M26" s="2"/>
      <c r="N26" s="2"/>
      <c r="O26" s="2"/>
      <c r="P26" s="2"/>
      <c r="Q26" s="2"/>
      <c r="R26" s="2"/>
      <c r="S26" s="2"/>
      <c r="T26" s="2"/>
      <c r="U26" s="85" t="str">
        <f t="shared" si="8"/>
        <v/>
      </c>
      <c r="V26" s="86" t="str">
        <f t="shared" si="9"/>
        <v/>
      </c>
      <c r="Y26" s="84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89"/>
      <c r="AR26" s="84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89"/>
      <c r="BK26" s="100"/>
      <c r="BL26" s="101"/>
      <c r="BM26" s="102"/>
      <c r="BN26" s="103"/>
    </row>
    <row r="27" spans="2:105" ht="16" customHeight="1">
      <c r="B27" s="83">
        <v>45676</v>
      </c>
      <c r="C27" s="84"/>
      <c r="D27" s="2"/>
      <c r="E27" s="2"/>
      <c r="F27" s="2"/>
      <c r="G27" s="2"/>
      <c r="H27" s="2"/>
      <c r="I27" s="2"/>
      <c r="J27" s="2"/>
      <c r="L27" s="2"/>
      <c r="M27" s="2"/>
      <c r="N27" s="2"/>
      <c r="O27" s="2"/>
      <c r="P27" s="2"/>
      <c r="Q27" s="2"/>
      <c r="R27" s="2"/>
      <c r="S27" s="2"/>
      <c r="T27" s="2"/>
      <c r="U27" s="85" t="str">
        <f t="shared" si="8"/>
        <v/>
      </c>
      <c r="V27" s="86" t="str">
        <f t="shared" si="9"/>
        <v/>
      </c>
      <c r="Y27" s="84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89"/>
      <c r="AR27" s="84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89"/>
      <c r="BK27" s="100"/>
      <c r="BL27" s="101"/>
      <c r="BM27" s="102"/>
      <c r="BN27" s="103"/>
    </row>
    <row r="28" spans="2:105" ht="16" customHeight="1">
      <c r="B28" s="83">
        <v>45677</v>
      </c>
      <c r="C28" s="84"/>
      <c r="D28" s="2"/>
      <c r="E28" s="2"/>
      <c r="F28" s="2"/>
      <c r="G28" s="2"/>
      <c r="H28" s="2"/>
      <c r="I28" s="2"/>
      <c r="J28" s="2"/>
      <c r="L28" s="2"/>
      <c r="M28" s="2"/>
      <c r="N28" s="2"/>
      <c r="O28" s="2"/>
      <c r="P28" s="2"/>
      <c r="Q28" s="2"/>
      <c r="R28" s="2"/>
      <c r="S28" s="2"/>
      <c r="T28" s="2"/>
      <c r="U28" s="85" t="str">
        <f t="shared" si="8"/>
        <v/>
      </c>
      <c r="V28" s="86" t="str">
        <f t="shared" si="9"/>
        <v/>
      </c>
      <c r="Y28" s="84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89"/>
      <c r="AR28" s="84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89"/>
      <c r="BK28" s="100"/>
      <c r="BL28" s="101"/>
      <c r="BM28" s="102"/>
      <c r="BN28" s="103"/>
    </row>
    <row r="29" spans="2:105" ht="16" customHeight="1">
      <c r="B29" s="83">
        <v>45678</v>
      </c>
      <c r="C29" s="84"/>
      <c r="D29" s="2"/>
      <c r="E29" s="2"/>
      <c r="F29" s="2"/>
      <c r="G29" s="2"/>
      <c r="H29" s="2"/>
      <c r="I29" s="2"/>
      <c r="J29" s="2"/>
      <c r="L29" s="2"/>
      <c r="M29" s="2"/>
      <c r="N29" s="2"/>
      <c r="O29" s="2"/>
      <c r="P29" s="2"/>
      <c r="Q29" s="2"/>
      <c r="R29" s="2"/>
      <c r="S29" s="2"/>
      <c r="T29" s="2"/>
      <c r="U29" s="85" t="str">
        <f t="shared" si="8"/>
        <v/>
      </c>
      <c r="V29" s="86" t="str">
        <f t="shared" si="9"/>
        <v/>
      </c>
      <c r="Y29" s="84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89"/>
      <c r="AR29" s="84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89"/>
      <c r="BK29" s="100"/>
      <c r="BL29" s="101"/>
      <c r="BM29" s="102"/>
      <c r="BN29" s="103"/>
    </row>
    <row r="30" spans="2:105">
      <c r="B30" s="83">
        <v>45679</v>
      </c>
      <c r="C30" s="84"/>
      <c r="D30" s="2"/>
      <c r="E30" s="2"/>
      <c r="F30" s="2"/>
      <c r="G30" s="2"/>
      <c r="H30" s="2"/>
      <c r="I30" s="2"/>
      <c r="J30" s="2"/>
      <c r="L30" s="2"/>
      <c r="M30" s="2"/>
      <c r="N30" s="2"/>
      <c r="O30" s="2"/>
      <c r="P30" s="2"/>
      <c r="Q30" s="2"/>
      <c r="R30" s="2"/>
      <c r="S30" s="2"/>
      <c r="T30" s="2"/>
      <c r="U30" s="85" t="str">
        <f t="shared" si="8"/>
        <v/>
      </c>
      <c r="V30" s="86" t="str">
        <f t="shared" si="9"/>
        <v/>
      </c>
      <c r="Y30" s="84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89"/>
      <c r="AR30" s="84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89"/>
      <c r="BK30" s="100"/>
      <c r="BL30" s="101"/>
      <c r="BM30" s="102"/>
      <c r="BN30" s="103"/>
    </row>
    <row r="31" spans="2:105">
      <c r="B31" s="83">
        <v>45680</v>
      </c>
      <c r="C31" s="84"/>
      <c r="D31" s="2"/>
      <c r="E31" s="2"/>
      <c r="F31" s="2"/>
      <c r="G31" s="2"/>
      <c r="H31" s="2"/>
      <c r="I31" s="2"/>
      <c r="J31" s="2"/>
      <c r="L31" s="2"/>
      <c r="M31" s="2"/>
      <c r="N31" s="2"/>
      <c r="O31" s="2"/>
      <c r="P31" s="2"/>
      <c r="Q31" s="2"/>
      <c r="R31" s="2"/>
      <c r="S31" s="2"/>
      <c r="T31" s="2"/>
      <c r="U31" s="85" t="str">
        <f t="shared" si="8"/>
        <v/>
      </c>
      <c r="V31" s="86" t="str">
        <f t="shared" si="9"/>
        <v/>
      </c>
      <c r="Y31" s="84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89"/>
      <c r="AR31" s="84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89"/>
      <c r="BK31" s="100"/>
      <c r="BL31" s="101"/>
      <c r="BM31" s="102"/>
      <c r="BN31" s="103"/>
    </row>
    <row r="32" spans="2:105">
      <c r="B32" s="83">
        <v>45681</v>
      </c>
      <c r="C32" s="84"/>
      <c r="D32" s="2"/>
      <c r="E32" s="2"/>
      <c r="F32" s="2"/>
      <c r="G32" s="2"/>
      <c r="H32" s="2"/>
      <c r="I32" s="2"/>
      <c r="J32" s="2"/>
      <c r="L32" s="2"/>
      <c r="M32" s="2"/>
      <c r="N32" s="2"/>
      <c r="O32" s="2"/>
      <c r="P32" s="2"/>
      <c r="Q32" s="2"/>
      <c r="R32" s="2"/>
      <c r="S32" s="2"/>
      <c r="T32" s="2"/>
      <c r="U32" s="85" t="str">
        <f t="shared" si="8"/>
        <v/>
      </c>
      <c r="V32" s="86" t="str">
        <f t="shared" si="9"/>
        <v/>
      </c>
      <c r="Y32" s="84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89"/>
      <c r="AR32" s="84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89"/>
      <c r="BK32" s="100"/>
      <c r="BL32" s="101"/>
      <c r="BM32" s="102"/>
      <c r="BN32" s="103"/>
    </row>
    <row r="33" spans="2:88" ht="15.5" customHeight="1">
      <c r="B33" s="83">
        <v>45682</v>
      </c>
      <c r="C33" s="84"/>
      <c r="D33" s="2"/>
      <c r="E33" s="2"/>
      <c r="F33" s="2"/>
      <c r="G33" s="2"/>
      <c r="H33" s="2"/>
      <c r="I33" s="2"/>
      <c r="J33" s="2"/>
      <c r="L33" s="2"/>
      <c r="M33" s="2"/>
      <c r="N33" s="2"/>
      <c r="O33" s="2"/>
      <c r="P33" s="2"/>
      <c r="Q33" s="2"/>
      <c r="R33" s="2"/>
      <c r="S33" s="2"/>
      <c r="T33" s="2"/>
      <c r="U33" s="85" t="str">
        <f t="shared" si="8"/>
        <v/>
      </c>
      <c r="V33" s="86" t="str">
        <f t="shared" si="9"/>
        <v/>
      </c>
      <c r="Y33" s="84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89"/>
      <c r="AR33" s="84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89"/>
      <c r="BK33" s="100"/>
      <c r="BL33" s="101"/>
      <c r="BM33" s="102"/>
      <c r="BN33" s="103"/>
    </row>
    <row r="34" spans="2:88" ht="15.5" customHeight="1">
      <c r="B34" s="83">
        <v>45683</v>
      </c>
      <c r="C34" s="84"/>
      <c r="D34" s="2"/>
      <c r="E34" s="2"/>
      <c r="F34" s="2"/>
      <c r="G34" s="2"/>
      <c r="H34" s="2"/>
      <c r="I34" s="2"/>
      <c r="J34" s="2"/>
      <c r="L34" s="2"/>
      <c r="M34" s="120"/>
      <c r="N34" s="2"/>
      <c r="O34" s="2"/>
      <c r="P34" s="2"/>
      <c r="Q34" s="2"/>
      <c r="R34" s="2"/>
      <c r="S34" s="2"/>
      <c r="T34" s="2"/>
      <c r="U34" s="85" t="str">
        <f t="shared" si="8"/>
        <v/>
      </c>
      <c r="V34" s="86" t="str">
        <f t="shared" si="9"/>
        <v/>
      </c>
      <c r="Y34" s="84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89"/>
      <c r="AR34" s="84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89"/>
      <c r="BK34" s="100"/>
      <c r="BL34" s="101"/>
      <c r="BM34" s="102"/>
      <c r="BN34" s="103"/>
    </row>
    <row r="35" spans="2:88">
      <c r="B35" s="83">
        <v>45684</v>
      </c>
      <c r="C35" s="84"/>
      <c r="D35" s="2"/>
      <c r="E35" s="2"/>
      <c r="F35" s="2"/>
      <c r="G35" s="2"/>
      <c r="H35" s="2"/>
      <c r="I35" s="2"/>
      <c r="J35" s="2"/>
      <c r="L35" s="2"/>
      <c r="M35" s="2"/>
      <c r="N35" s="2"/>
      <c r="O35" s="2"/>
      <c r="P35" s="2"/>
      <c r="Q35" s="2"/>
      <c r="R35" s="2"/>
      <c r="S35" s="2"/>
      <c r="T35" s="2"/>
      <c r="U35" s="85" t="str">
        <f t="shared" si="8"/>
        <v/>
      </c>
      <c r="V35" s="86" t="str">
        <f t="shared" si="9"/>
        <v/>
      </c>
      <c r="Y35" s="84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89"/>
      <c r="AR35" s="84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89"/>
      <c r="BK35" s="100"/>
      <c r="BL35" s="101"/>
      <c r="BM35" s="102"/>
      <c r="BN35" s="103"/>
    </row>
    <row r="36" spans="2:88" ht="16" customHeight="1">
      <c r="B36" s="83">
        <v>45685</v>
      </c>
      <c r="C36" s="84"/>
      <c r="D36" s="2"/>
      <c r="E36" s="2"/>
      <c r="F36" s="2"/>
      <c r="G36" s="2"/>
      <c r="H36" s="2"/>
      <c r="I36" s="2"/>
      <c r="J36" s="2"/>
      <c r="L36" s="2"/>
      <c r="M36" s="2"/>
      <c r="N36" s="2"/>
      <c r="O36" s="2"/>
      <c r="P36" s="2"/>
      <c r="Q36" s="2"/>
      <c r="R36" s="2"/>
      <c r="S36" s="2"/>
      <c r="T36" s="2"/>
      <c r="U36" s="85" t="str">
        <f t="shared" si="8"/>
        <v/>
      </c>
      <c r="V36" s="86" t="str">
        <f t="shared" si="9"/>
        <v/>
      </c>
      <c r="Y36" s="84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89"/>
      <c r="AR36" s="84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89"/>
      <c r="BK36" s="100"/>
      <c r="BL36" s="101"/>
      <c r="BM36" s="102"/>
      <c r="BN36" s="103"/>
    </row>
    <row r="37" spans="2:88" ht="16" customHeight="1">
      <c r="B37" s="83">
        <v>45686</v>
      </c>
      <c r="C37" s="84"/>
      <c r="D37" s="2"/>
      <c r="E37" s="2"/>
      <c r="F37" s="2"/>
      <c r="G37" s="2"/>
      <c r="H37" s="2"/>
      <c r="I37" s="2"/>
      <c r="J37" s="2"/>
      <c r="L37" s="2"/>
      <c r="M37" s="2"/>
      <c r="N37" s="2"/>
      <c r="O37" s="2"/>
      <c r="P37" s="2"/>
      <c r="Q37" s="2"/>
      <c r="R37" s="2"/>
      <c r="S37" s="2"/>
      <c r="T37" s="2"/>
      <c r="U37" s="85" t="str">
        <f t="shared" si="8"/>
        <v/>
      </c>
      <c r="V37" s="86" t="str">
        <f t="shared" si="9"/>
        <v/>
      </c>
      <c r="Y37" s="84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89"/>
      <c r="AR37" s="84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89"/>
      <c r="BK37" s="100"/>
      <c r="BL37" s="101"/>
      <c r="BM37" s="102"/>
      <c r="BN37" s="103"/>
    </row>
    <row r="38" spans="2:88">
      <c r="B38" s="83">
        <v>45687</v>
      </c>
      <c r="C38" s="84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85" t="str">
        <f t="shared" si="8"/>
        <v/>
      </c>
      <c r="V38" s="86" t="str">
        <f t="shared" si="9"/>
        <v/>
      </c>
      <c r="Y38" s="84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89"/>
      <c r="AR38" s="84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89"/>
      <c r="BK38" s="100"/>
      <c r="BL38" s="101"/>
      <c r="BM38" s="102"/>
      <c r="BN38" s="103"/>
    </row>
    <row r="39" spans="2:88" ht="16" thickBot="1">
      <c r="B39" s="83">
        <v>45688</v>
      </c>
      <c r="C39" s="121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3" t="str">
        <f t="shared" si="8"/>
        <v/>
      </c>
      <c r="V39" s="124" t="str">
        <f t="shared" si="9"/>
        <v/>
      </c>
      <c r="Y39" s="121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5"/>
      <c r="AR39" s="121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5"/>
      <c r="BK39" s="126"/>
      <c r="BL39" s="127"/>
      <c r="BM39" s="128"/>
      <c r="BN39" s="129"/>
    </row>
    <row r="40" spans="2:88" ht="16" thickBot="1">
      <c r="B40" s="83"/>
      <c r="C40" s="83"/>
      <c r="D40" s="83"/>
      <c r="E40" s="83"/>
      <c r="F40" s="83"/>
      <c r="G40" s="83"/>
      <c r="L40" s="130"/>
      <c r="M40" s="130"/>
      <c r="N40" s="130"/>
      <c r="O40" s="130"/>
      <c r="P40" s="130"/>
      <c r="Q40" s="130"/>
      <c r="R40" s="130"/>
      <c r="S40" s="130"/>
      <c r="T40" s="130"/>
      <c r="U40" s="130"/>
    </row>
    <row r="41" spans="2:88" ht="15.5" customHeight="1">
      <c r="B41" s="83" t="s">
        <v>35</v>
      </c>
      <c r="C41" s="90">
        <f t="shared" ref="C41:G41" si="10">MAX(C$9:C$39)</f>
        <v>5</v>
      </c>
      <c r="D41" s="131">
        <f t="shared" si="10"/>
        <v>0</v>
      </c>
      <c r="E41" s="131">
        <f t="shared" si="10"/>
        <v>0</v>
      </c>
      <c r="F41" s="131">
        <f t="shared" si="10"/>
        <v>0</v>
      </c>
      <c r="G41" s="131">
        <f t="shared" si="10"/>
        <v>0</v>
      </c>
      <c r="H41" s="131">
        <f>MAX(H$9:H$39)</f>
        <v>0</v>
      </c>
      <c r="I41" s="131">
        <f t="shared" ref="I41:V41" si="11">MAX(I$9:I$39)</f>
        <v>0</v>
      </c>
      <c r="J41" s="131"/>
      <c r="K41" s="131"/>
      <c r="L41" s="131">
        <f t="shared" si="11"/>
        <v>0</v>
      </c>
      <c r="M41" s="131">
        <f t="shared" si="11"/>
        <v>38</v>
      </c>
      <c r="N41" s="131">
        <f t="shared" si="11"/>
        <v>16</v>
      </c>
      <c r="O41" s="131"/>
      <c r="P41" s="131"/>
      <c r="Q41" s="131"/>
      <c r="R41" s="131"/>
      <c r="S41" s="131"/>
      <c r="T41" s="131"/>
      <c r="U41" s="131">
        <f t="shared" si="11"/>
        <v>57</v>
      </c>
      <c r="V41" s="132">
        <f t="shared" si="11"/>
        <v>1.9</v>
      </c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4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</row>
    <row r="42" spans="2:88" ht="15.5" customHeight="1" thickBot="1">
      <c r="B42" s="83" t="s">
        <v>36</v>
      </c>
      <c r="C42" s="135">
        <f t="shared" ref="C42:G42" si="12">MIN(C$9:C$39)</f>
        <v>3</v>
      </c>
      <c r="D42" s="136">
        <f t="shared" si="12"/>
        <v>0</v>
      </c>
      <c r="E42" s="136">
        <f t="shared" si="12"/>
        <v>0</v>
      </c>
      <c r="F42" s="136">
        <f t="shared" si="12"/>
        <v>0</v>
      </c>
      <c r="G42" s="136">
        <f t="shared" si="12"/>
        <v>0</v>
      </c>
      <c r="H42" s="136">
        <f>MIN(H$9:H$39)</f>
        <v>0</v>
      </c>
      <c r="I42" s="136">
        <f t="shared" ref="I42:V42" si="13">MIN(I$9:I$39)</f>
        <v>0</v>
      </c>
      <c r="J42" s="136"/>
      <c r="K42" s="136"/>
      <c r="L42" s="136">
        <f t="shared" si="13"/>
        <v>0</v>
      </c>
      <c r="M42" s="136">
        <f t="shared" si="13"/>
        <v>32</v>
      </c>
      <c r="N42" s="136">
        <f t="shared" si="13"/>
        <v>6</v>
      </c>
      <c r="O42" s="136"/>
      <c r="P42" s="136"/>
      <c r="Q42" s="136"/>
      <c r="R42" s="136"/>
      <c r="S42" s="136"/>
      <c r="T42" s="136"/>
      <c r="U42" s="136">
        <f t="shared" si="13"/>
        <v>47</v>
      </c>
      <c r="V42" s="137">
        <f t="shared" si="13"/>
        <v>1.5666666666666667</v>
      </c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4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</row>
    <row r="43" spans="2:88" ht="16" customHeight="1" thickBot="1">
      <c r="B43" s="83" t="s">
        <v>53</v>
      </c>
      <c r="C43" s="138">
        <f t="shared" ref="C43:U43" si="14">IFERROR(AVERAGE(C9:C39),"")</f>
        <v>3.8888888888888888</v>
      </c>
      <c r="D43" s="139"/>
      <c r="E43" s="139"/>
      <c r="F43" s="139"/>
      <c r="G43" s="139"/>
      <c r="H43" s="140" t="str">
        <f t="shared" si="14"/>
        <v/>
      </c>
      <c r="I43" s="140" t="str">
        <f t="shared" si="14"/>
        <v/>
      </c>
      <c r="J43" s="141" t="str">
        <f t="shared" si="14"/>
        <v/>
      </c>
      <c r="K43" s="141"/>
      <c r="L43" s="140" t="str">
        <f t="shared" si="14"/>
        <v/>
      </c>
      <c r="M43" s="140">
        <f t="shared" si="14"/>
        <v>36.222222222222221</v>
      </c>
      <c r="N43" s="141">
        <f t="shared" si="14"/>
        <v>13.111111111111111</v>
      </c>
      <c r="O43" s="141"/>
      <c r="P43" s="141"/>
      <c r="Q43" s="141"/>
      <c r="R43" s="141"/>
      <c r="S43" s="141"/>
      <c r="T43" s="141"/>
      <c r="U43" s="142">
        <f t="shared" si="14"/>
        <v>53.222222222222221</v>
      </c>
      <c r="V43" s="143">
        <f t="shared" ref="V43" si="15">AVERAGE(V9:V39)</f>
        <v>1.7740740740740744</v>
      </c>
    </row>
    <row r="44" spans="2:88">
      <c r="B44" s="83"/>
      <c r="C44" s="83"/>
      <c r="D44" s="83"/>
      <c r="E44" s="83"/>
      <c r="F44" s="83"/>
      <c r="G44" s="83"/>
    </row>
    <row r="45" spans="2:88" ht="16" customHeight="1">
      <c r="B45" s="83"/>
      <c r="C45" s="83"/>
      <c r="D45" s="83"/>
      <c r="E45" s="83"/>
      <c r="F45" s="83"/>
      <c r="G45" s="83"/>
    </row>
    <row r="46" spans="2:88" ht="16" customHeight="1">
      <c r="B46" s="83"/>
      <c r="C46" s="83"/>
      <c r="D46" s="83"/>
      <c r="E46" s="83"/>
      <c r="F46" s="83"/>
      <c r="G46" s="83"/>
    </row>
    <row r="47" spans="2:88">
      <c r="B47" s="83"/>
      <c r="C47" s="83"/>
      <c r="D47" s="83"/>
      <c r="E47" s="83"/>
      <c r="F47" s="83"/>
      <c r="G47" s="83"/>
    </row>
    <row r="48" spans="2:88">
      <c r="B48" s="83"/>
      <c r="C48" s="83"/>
      <c r="D48" s="83"/>
      <c r="E48" s="83"/>
      <c r="F48" s="83"/>
      <c r="G48" s="83"/>
    </row>
    <row r="49" spans="2:2">
      <c r="B49" s="83"/>
    </row>
  </sheetData>
  <mergeCells count="34">
    <mergeCell ref="BQ2:BQ3"/>
    <mergeCell ref="B2:B4"/>
    <mergeCell ref="BK2:BL4"/>
    <mergeCell ref="BM2:BM4"/>
    <mergeCell ref="BN2:BN4"/>
    <mergeCell ref="BP2:BP3"/>
    <mergeCell ref="CC2:CC3"/>
    <mergeCell ref="BR2:BR3"/>
    <mergeCell ref="BS2:BS3"/>
    <mergeCell ref="BT2:BT3"/>
    <mergeCell ref="BU2:BU3"/>
    <mergeCell ref="BV2:BV3"/>
    <mergeCell ref="BW2:BW3"/>
    <mergeCell ref="BX2:BX3"/>
    <mergeCell ref="BY2:BY3"/>
    <mergeCell ref="BZ2:BZ3"/>
    <mergeCell ref="CA2:CA3"/>
    <mergeCell ref="CB2:CB3"/>
    <mergeCell ref="CK2:DA6"/>
    <mergeCell ref="W3:X4"/>
    <mergeCell ref="Y7:AP8"/>
    <mergeCell ref="AR7:BI8"/>
    <mergeCell ref="CK9:CL10"/>
    <mergeCell ref="CN9:CO10"/>
    <mergeCell ref="CQ9:CR10"/>
    <mergeCell ref="CT9:CU10"/>
    <mergeCell ref="CW9:CX10"/>
    <mergeCell ref="CZ9:DA10"/>
    <mergeCell ref="CD2:CD3"/>
    <mergeCell ref="CE2:CE3"/>
    <mergeCell ref="CF2:CF3"/>
    <mergeCell ref="CG2:CG3"/>
    <mergeCell ref="CH2:CH3"/>
    <mergeCell ref="CI2:CI3"/>
  </mergeCells>
  <conditionalFormatting sqref="C9:C39">
    <cfRule type="top10" dxfId="15" priority="9" bottom="1" rank="1"/>
    <cfRule type="top10" dxfId="14" priority="10" rank="1"/>
  </conditionalFormatting>
  <conditionalFormatting sqref="D9:L39">
    <cfRule type="top10" dxfId="13" priority="1" rank="1"/>
    <cfRule type="top10" dxfId="12" priority="2" bottom="1" rank="1"/>
  </conditionalFormatting>
  <conditionalFormatting sqref="M9:M39">
    <cfRule type="top10" dxfId="11" priority="5" bottom="1" rank="1"/>
    <cfRule type="top10" dxfId="10" priority="6" rank="1"/>
  </conditionalFormatting>
  <conditionalFormatting sqref="N9:T39">
    <cfRule type="top10" dxfId="9" priority="15" bottom="1" rank="1"/>
    <cfRule type="top10" dxfId="8" priority="16" rank="1"/>
  </conditionalFormatting>
  <conditionalFormatting sqref="U9:U39">
    <cfRule type="top10" dxfId="7" priority="11" bottom="1" rank="1"/>
    <cfRule type="top10" dxfId="6" priority="12" rank="3"/>
  </conditionalFormatting>
  <conditionalFormatting sqref="V9:V39">
    <cfRule type="top10" dxfId="5" priority="13" bottom="1" rank="1"/>
    <cfRule type="top10" dxfId="4" priority="14" rank="1"/>
  </conditionalFormatting>
  <conditionalFormatting sqref="AP9:AP39">
    <cfRule type="top10" dxfId="3" priority="7" bottom="1" rank="1"/>
    <cfRule type="top10" dxfId="2" priority="8" rank="1"/>
  </conditionalFormatting>
  <conditionalFormatting sqref="BI9:BI39">
    <cfRule type="top10" dxfId="1" priority="3" bottom="1" rank="1"/>
    <cfRule type="top10" dxfId="0" priority="4" rank="1"/>
  </conditionalFormatting>
  <hyperlinks>
    <hyperlink ref="B2:B4" location="Menu!A1" display="Menu" xr:uid="{38CF7E43-F1B0-4F68-968C-8944F637BDBD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Jaeger</dc:creator>
  <cp:lastModifiedBy>Dennis Jaeger</cp:lastModifiedBy>
  <dcterms:created xsi:type="dcterms:W3CDTF">2025-01-10T08:37:59Z</dcterms:created>
  <dcterms:modified xsi:type="dcterms:W3CDTF">2025-01-12T04:18:18Z</dcterms:modified>
</cp:coreProperties>
</file>