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1615\Desktop\"/>
    </mc:Choice>
  </mc:AlternateContent>
  <xr:revisionPtr revIDLastSave="0" documentId="13_ncr:1_{B8569478-D306-4550-A4BE-816028328151}" xr6:coauthVersionLast="47" xr6:coauthVersionMax="47" xr10:uidLastSave="{00000000-0000-0000-0000-000000000000}"/>
  <bookViews>
    <workbookView xWindow="-28695" yWindow="15" windowWidth="54390" windowHeight="15105" activeTab="1" xr2:uid="{74D7DFEB-5C13-4522-B3CD-C743792C913F}"/>
  </bookViews>
  <sheets>
    <sheet name="Data" sheetId="2" r:id="rId1"/>
    <sheet name="Ark1" sheetId="1" r:id="rId2"/>
  </sheets>
  <externalReferences>
    <externalReference r:id="rId3"/>
    <externalReference r:id="rId4"/>
    <externalReference r:id="rId5"/>
  </externalReferences>
  <definedNames>
    <definedName name="Afgangtid" localSheetId="0">[2]!Tabel25[Afgangstid]</definedName>
    <definedName name="Afgangtid">[3]!Tabel25[Afgangstid]</definedName>
    <definedName name="AntalHÅSPR" localSheetId="0">[2]Data!#REF!</definedName>
    <definedName name="AntalHÅSPR">[3]Data!#REF!</definedName>
    <definedName name="AntalKøgeFE1" localSheetId="0">[2]Data!#REF!</definedName>
    <definedName name="AntalKøgeFE1">[3]Data!#REF!</definedName>
    <definedName name="AntalKøgeFE2" localSheetId="0">[2]Data!#REF!</definedName>
    <definedName name="AntalKøgeFE2">[3]Data!#REF!</definedName>
    <definedName name="AntalKøgeSPR" localSheetId="0">[2]Data!#REF!</definedName>
    <definedName name="AntalKøgeSPR">[3]Data!#REF!</definedName>
    <definedName name="AntalKøgeTGV" localSheetId="0">[2]Data!#REF!</definedName>
    <definedName name="AntalKøgeTGV">[3]Data!#REF!</definedName>
    <definedName name="ANTALSprøjte" localSheetId="0">[2]Basis!#REF!</definedName>
    <definedName name="ANTALSprøjte">[3]Basis!#REF!</definedName>
    <definedName name="HL" localSheetId="0">[2]!Tabel1[#All]</definedName>
    <definedName name="HL">[3]!Tabel1[#All]</definedName>
    <definedName name="HÅantalFE1" localSheetId="0">[2]Data!#REF!</definedName>
    <definedName name="HÅantalFE1">[3]Data!#REF!</definedName>
    <definedName name="HÅAntalFE2" localSheetId="0">[2]Data!#REF!</definedName>
    <definedName name="HÅAntalFE2">[3]Data!#REF!</definedName>
    <definedName name="HÅAntalSPR" localSheetId="0">[2]Data!#REF!</definedName>
    <definedName name="HÅAntalSPR">[3]Data!#REF!</definedName>
    <definedName name="HÅAntalVGT" localSheetId="0">[2]Data!#REF!</definedName>
    <definedName name="HÅAntalVGT">[3]Data!#REF!</definedName>
    <definedName name="HårlevFE1" localSheetId="0">[2]Data!#REF!</definedName>
    <definedName name="HårlevFE1">[3]Data!#REF!</definedName>
    <definedName name="HårlevFE2" localSheetId="0">[2]Data!#REF!</definedName>
    <definedName name="HårlevFE2">[3]Data!#REF!</definedName>
    <definedName name="HårlevSPR" localSheetId="0">[2]Data!#REF!</definedName>
    <definedName name="HårlevSPR">[3]Data!#REF!</definedName>
    <definedName name="HårlevTGV" localSheetId="0">[2]Data!#REF!</definedName>
    <definedName name="HårlevTGV">[3]Data!#REF!</definedName>
    <definedName name="KGantalSPR" localSheetId="0">[2]Data!#REF!</definedName>
    <definedName name="KGantalSPR">[3]Data!#REF!</definedName>
    <definedName name="KøgeFE1" localSheetId="0">[2]Data!#REF!</definedName>
    <definedName name="KøgeFE1">[3]Data!#REF!</definedName>
    <definedName name="KøgeFE2" localSheetId="0">[2]Data!#REF!</definedName>
    <definedName name="KøgeFE2">[3]Data!#REF!</definedName>
    <definedName name="KøgeFE3" localSheetId="0">[2]Data!#REF!</definedName>
    <definedName name="KøgeFE3">[3]Data!#REF!</definedName>
    <definedName name="KøgeSPR" localSheetId="0">[2]Data!#REF!</definedName>
    <definedName name="KøgeSPR">[3]Data!#REF!</definedName>
    <definedName name="Køretøjer" localSheetId="0">[2]!Tabel2[#All]</definedName>
    <definedName name="Køretøjer">[3]!Tabel2[#All]</definedName>
    <definedName name="LEantalFE1" localSheetId="0">[2]Data!#REF!</definedName>
    <definedName name="LEantalFE1">[3]Data!#REF!</definedName>
    <definedName name="LEantalFE2" localSheetId="0">[2]Data!#REF!</definedName>
    <definedName name="LEantalFE2">[3]Data!#REF!</definedName>
    <definedName name="LEantalSPR" localSheetId="0">[2]Data!#REF!</definedName>
    <definedName name="LEantalSPR">[3]Data!#REF!</definedName>
    <definedName name="LEantalSTG" localSheetId="0">[2]Data!#REF!</definedName>
    <definedName name="LEantalSTG">[3]Data!#REF!</definedName>
    <definedName name="LEantalVTG" localSheetId="0">[2]Data!#REF!</definedName>
    <definedName name="LEantalVTG">[3]Data!#REF!</definedName>
    <definedName name="LelSPR" localSheetId="0">[2]Data!#REF!</definedName>
    <definedName name="LelSPR">[3]Data!#REF!</definedName>
    <definedName name="Måned">Data!$H$3:$I$14</definedName>
    <definedName name="ODIN" localSheetId="0">[2]!Tabel3[#All]</definedName>
    <definedName name="ODIN">[3]!Tabel3[#All]</definedName>
    <definedName name="Pick" localSheetId="0">Data!$B$3:$C$14</definedName>
    <definedName name="Pick">'[1]Output&gt;&gt;'!$B$3:$C$14</definedName>
    <definedName name="Picks">Data!$B$3:$C$14</definedName>
    <definedName name="SHantalFE1" localSheetId="0">[2]Data!#REF!</definedName>
    <definedName name="SHantalFE1">[3]Data!#REF!</definedName>
    <definedName name="SHantalFE2" localSheetId="0">[2]Data!#REF!</definedName>
    <definedName name="SHantalFE2">[3]Data!#REF!</definedName>
    <definedName name="SHantalSPR" localSheetId="0">[2]Data!#REF!</definedName>
    <definedName name="SHantalSPR">[3]Data!#REF!</definedName>
    <definedName name="SHantalTGV" localSheetId="0">[2]Data!#REF!</definedName>
    <definedName name="SHantalTGV">[3]Data!#REF!</definedName>
    <definedName name="STantalTGV" localSheetId="0">[2]Data!#REF!</definedName>
    <definedName name="STantalTGV">[3]Data!#REF!</definedName>
    <definedName name="STHantalFE1" localSheetId="0">[2]Data!#REF!</definedName>
    <definedName name="STHantalFE1">[3]Data!#REF!</definedName>
    <definedName name="STHantalFE2" localSheetId="0">[2]Data!#REF!</definedName>
    <definedName name="STHantalFE2">[3]Data!#REF!</definedName>
    <definedName name="STHantalTGV" localSheetId="0">[2]Data!#REF!</definedName>
    <definedName name="STHantalTGV">[3]Data!#REF!</definedName>
    <definedName name="STHedFE1" localSheetId="0">[2]Data!#REF!</definedName>
    <definedName name="STHedFE1">[3]Data!#REF!</definedName>
    <definedName name="STHedFE2" localSheetId="0">[2]Data!#REF!</definedName>
    <definedName name="STHedFE2">[3]Data!#REF!</definedName>
    <definedName name="STHedSPR" localSheetId="0">[2]Data!#REF!</definedName>
    <definedName name="STHedSPR">[3]Data!#REF!</definedName>
    <definedName name="STHedTGV" localSheetId="0">[2]Data!#REF!</definedName>
    <definedName name="STHedTGV">[3]Data!#REF!</definedName>
    <definedName name="Tidspunkt" localSheetId="0">[2]!Tabel6[#All]</definedName>
    <definedName name="Tidspunkt">[3]!Tabel6[#All]</definedName>
    <definedName name="Udrykning">Data!$E$3:$F$14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1" l="1"/>
  <c r="S2" i="1" s="1"/>
  <c r="Q3" i="1"/>
  <c r="S3" i="1" s="1"/>
  <c r="Q4" i="1"/>
  <c r="T4" i="1" s="1"/>
  <c r="Q5" i="1"/>
  <c r="S5" i="1" s="1"/>
  <c r="Q6" i="1"/>
  <c r="T6" i="1" s="1"/>
  <c r="W6" i="1"/>
  <c r="V6" i="1"/>
  <c r="P6" i="1"/>
  <c r="O6" i="1"/>
  <c r="W5" i="1"/>
  <c r="V5" i="1"/>
  <c r="P5" i="1"/>
  <c r="O5" i="1"/>
  <c r="W4" i="1"/>
  <c r="V4" i="1"/>
  <c r="P4" i="1"/>
  <c r="O4" i="1"/>
  <c r="W3" i="1"/>
  <c r="V3" i="1"/>
  <c r="P3" i="1"/>
  <c r="O3" i="1"/>
  <c r="W2" i="1"/>
  <c r="V2" i="1"/>
  <c r="P2" i="1"/>
  <c r="O2" i="1"/>
  <c r="T5" i="1" l="1"/>
  <c r="R4" i="1"/>
  <c r="T3" i="1"/>
  <c r="R2" i="1"/>
  <c r="T2" i="1"/>
  <c r="S4" i="1"/>
  <c r="R3" i="1"/>
  <c r="R6" i="1"/>
  <c r="S6" i="1"/>
  <c r="R5" i="1"/>
  <c r="Z2" i="1" l="1"/>
  <c r="Y2" i="1"/>
  <c r="AA2" i="1"/>
</calcChain>
</file>

<file path=xl/sharedStrings.xml><?xml version="1.0" encoding="utf-8"?>
<sst xmlns="http://schemas.openxmlformats.org/spreadsheetml/2006/main" count="77" uniqueCount="58">
  <si>
    <t>Rapport nr.</t>
  </si>
  <si>
    <t>Køretøj</t>
  </si>
  <si>
    <t>Kørsels form</t>
  </si>
  <si>
    <t>Alarm tidspunkt</t>
  </si>
  <si>
    <t>Disponering</t>
  </si>
  <si>
    <t>Afgang</t>
  </si>
  <si>
    <t>Responstid for afgang</t>
  </si>
  <si>
    <t>Ankomst</t>
  </si>
  <si>
    <t>Responstid for ankomst</t>
  </si>
  <si>
    <t>Total mandskab på køretøj</t>
  </si>
  <si>
    <t>Total mandskab på hændelse</t>
  </si>
  <si>
    <t>Mandskab mødt på station</t>
  </si>
  <si>
    <t>Responstid</t>
  </si>
  <si>
    <t>Responstid for afgang2</t>
  </si>
  <si>
    <t>VagtBeredskab</t>
  </si>
  <si>
    <t>Mangel mandskab</t>
  </si>
  <si>
    <t>Overskridelse 5-6 min.</t>
  </si>
  <si>
    <t>Overskridelse 6-7 min.</t>
  </si>
  <si>
    <t>Overskridelse over 7 min.</t>
  </si>
  <si>
    <t>År</t>
  </si>
  <si>
    <t>Måned</t>
  </si>
  <si>
    <t>Afgangstid, 
5-6 minutter</t>
  </si>
  <si>
    <t>Afgangstid, 
6-7 minutter</t>
  </si>
  <si>
    <t>Afgangstid, 
+7 minutter</t>
  </si>
  <si>
    <t>Primær</t>
  </si>
  <si>
    <t>Gælder</t>
  </si>
  <si>
    <t>1501240817HHJ_ok</t>
  </si>
  <si>
    <t>1701241010THBS</t>
  </si>
  <si>
    <t>2210220405HHC</t>
  </si>
  <si>
    <t>Bil-2</t>
  </si>
  <si>
    <t>Pick</t>
  </si>
  <si>
    <t>Udrykning</t>
  </si>
  <si>
    <t>Ja</t>
  </si>
  <si>
    <t>Januar</t>
  </si>
  <si>
    <t>VB</t>
  </si>
  <si>
    <t>Februar</t>
  </si>
  <si>
    <t>Nej</t>
  </si>
  <si>
    <t>Sekundær</t>
  </si>
  <si>
    <t>Marts</t>
  </si>
  <si>
    <t>Assistance</t>
  </si>
  <si>
    <t>April</t>
  </si>
  <si>
    <t>Karise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</si>
  <si>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</si>
  <si>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</si>
  <si>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</si>
  <si>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</si>
  <si>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</si>
  <si>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</si>
  <si>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</si>
  <si>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</si>
  <si>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Bil-3</t>
  </si>
  <si>
    <t>Bil-5</t>
  </si>
  <si>
    <t>Bil-6</t>
  </si>
  <si>
    <t>Bil-7</t>
  </si>
  <si>
    <t>Bil-8</t>
  </si>
  <si>
    <t>Kunde</t>
  </si>
  <si>
    <t>ID</t>
  </si>
  <si>
    <t>Taktisk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</si>
</sst>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#,##0;\(#,##0\);\-"/>
  </numFmts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3" tint="0.59996337778862885"/>
      </bottom>
      <diagonal/>
    </border>
    <border>
      <left/>
      <right/>
      <top style="thin">
        <color theme="4" tint="0.39997558519241921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rgb="FFFF0000"/>
      </left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46" fontId="0" fillId="0" borderId="2" xfId="0" applyNumberFormat="1" applyBorder="1"/>
    <xf numFmtId="46" fontId="0" fillId="0" borderId="0" xfId="0" applyNumberFormat="1"/>
    <xf numFmtId="165" fontId="2" fillId="0" borderId="3" xfId="0" applyNumberFormat="1" applyFont="1" applyBorder="1"/>
    <xf numFmtId="46" fontId="0" fillId="0" borderId="4" xfId="0" applyNumberForma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wrapText="1"/>
    </xf>
    <xf numFmtId="46" fontId="0" fillId="0" borderId="6" xfId="0" applyNumberFormat="1" applyBorder="1" applyAlignment="1">
      <alignment horizontal="center"/>
    </xf>
    <xf numFmtId="46" fontId="0" fillId="0" borderId="7" xfId="0" applyNumberFormat="1" applyBorder="1" applyAlignment="1">
      <alignment horizontal="center"/>
    </xf>
  </cellXfs>
  <cellStyles count="1">
    <cellStyle name="Normal" xfId="0" builtinId="0"/>
  </cellStyles>
  <dxfs count="32">
    <dxf>
      <fill>
        <patternFill>
          <bgColor theme="9" tint="0.39994506668294322"/>
        </patternFill>
      </fill>
    </dxf>
    <dxf>
      <fill>
        <patternFill>
          <bgColor rgb="FFFA8740"/>
        </patternFill>
      </fill>
    </dxf>
    <dxf>
      <fill>
        <patternFill>
          <bgColor rgb="FFFF4F4F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theme="9" tint="0.39994506668294322"/>
        </patternFill>
      </fill>
    </dxf>
    <dxf>
      <fill>
        <patternFill>
          <bgColor rgb="FFFA8740"/>
        </patternFill>
      </fill>
    </dxf>
    <dxf>
      <fill>
        <patternFill>
          <bgColor rgb="FFFF4F4F"/>
        </patternFill>
      </fill>
    </dxf>
    <dxf>
      <fill>
        <patternFill>
          <bgColor rgb="FFFF0000"/>
        </patternFill>
      </fill>
    </dxf>
    <dxf>
      <alignment horizontal="center" vertical="bottom" textRotation="0" wrapText="0" indent="0" justifyLastLine="0" shrinkToFit="0" readingOrder="0"/>
    </dxf>
    <dxf>
      <numFmt numFmtId="31" formatCode="[h]:mm:ss"/>
      <alignment horizontal="center" vertical="bottom" textRotation="0" wrapText="0" indent="0" justifyLastLine="0" shrinkToFit="0" readingOrder="0"/>
      <border diagonalUp="0" diagonalDown="0">
        <left style="thick">
          <color rgb="FFFF0000"/>
        </left>
        <right/>
        <top style="thin">
          <color theme="4" tint="0.39997558519241921"/>
        </top>
        <bottom style="thin">
          <color theme="4" tint="0.39997558519241921"/>
        </bottom>
        <vertical/>
      </border>
    </dxf>
    <dxf>
      <alignment horizontal="center" vertical="bottom" textRotation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  <border diagonalUp="0" diagonalDown="0">
        <left/>
        <right style="thick">
          <color rgb="FFFF0000"/>
        </right>
        <top/>
        <bottom/>
        <vertical/>
        <horizontal/>
      </border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numFmt numFmtId="31" formatCode="[h]:mm:ss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numFmt numFmtId="31" formatCode="[h]:mm:ss"/>
    </dxf>
    <dxf>
      <numFmt numFmtId="164" formatCode="[$-F400]h:mm:ss\ AM/PM"/>
    </dxf>
    <dxf>
      <numFmt numFmtId="31" formatCode="[h]:mm:ss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64" formatCode="[$-F400]h:mm:ss\ AM/PM"/>
    </dxf>
    <dxf>
      <numFmt numFmtId="164" formatCode="[$-F400]h:mm:ss\ AM/PM"/>
    </dxf>
    <dxf>
      <numFmt numFmtId="164" formatCode="[$-F400]h:mm:ss\ AM/PM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alck1-my.sharepoint.com/personal/hans_p_nordahl_falck_com/Documents/Documents/Drift/Afstemning%20Udrykninger/2024%20Kvalitetsrapport%20K&#248;ge.xlsx" TargetMode="External"/><Relationship Id="rId1" Type="http://schemas.openxmlformats.org/officeDocument/2006/relationships/externalLinkPath" Target="https://falck1-my.sharepoint.com/personal/hans_p_nordahl_falck_com/Documents/Documents/Drift/Afstemning%20Udrykninger/2024%20Kvalitetsrapport%20K&#248;g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lck1-my.sharepoint.com/personal/hans_p_nordahl_falck_com/Documents/Documents/Drift/Afrapportering%20Udrykning%20KBR%20-%20HPN/2024/01%20Januar/Behandlet/St%20Heddinge%20udrykningsrapport%202023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K1615\Desktop\udrykningsrapport%20til%20udforskning.xlsx" TargetMode="External"/><Relationship Id="rId1" Type="http://schemas.openxmlformats.org/officeDocument/2006/relationships/externalLinkPath" Target="udrykningsrapport%20til%20udforsk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utput&gt;&gt;"/>
      <sheetName val="Jan Køge"/>
      <sheetName val="Feb Køge"/>
      <sheetName val="Mar Køge"/>
      <sheetName val="Apr Køge"/>
      <sheetName val="Maj Køge"/>
      <sheetName val="Jun Køge"/>
      <sheetName val="Jul Køge"/>
      <sheetName val="Aug Køge"/>
      <sheetName val="Sep Køge"/>
      <sheetName val="Okt Køge"/>
      <sheetName val="Nov Køge"/>
      <sheetName val="Dec Køge"/>
    </sheetNames>
    <sheetDataSet>
      <sheetData sheetId="0">
        <row r="3">
          <cell r="B3" t="str">
            <v>KG-M2</v>
          </cell>
          <cell r="C3">
            <v>4</v>
          </cell>
        </row>
        <row r="4">
          <cell r="B4" t="str">
            <v>Lellinge K1</v>
          </cell>
          <cell r="C4">
            <v>2</v>
          </cell>
        </row>
        <row r="5">
          <cell r="B5" t="str">
            <v>KG-I1</v>
          </cell>
          <cell r="C5">
            <v>2</v>
          </cell>
        </row>
        <row r="6">
          <cell r="B6" t="str">
            <v>HÅ-M1</v>
          </cell>
          <cell r="C6">
            <v>4</v>
          </cell>
        </row>
        <row r="7">
          <cell r="B7" t="str">
            <v>HÅ-V1</v>
          </cell>
          <cell r="C7">
            <v>2</v>
          </cell>
        </row>
        <row r="8">
          <cell r="B8" t="str">
            <v>SR-M1</v>
          </cell>
          <cell r="C8">
            <v>4</v>
          </cell>
        </row>
        <row r="9">
          <cell r="B9" t="str">
            <v>SR-V1</v>
          </cell>
          <cell r="C9">
            <v>2</v>
          </cell>
        </row>
        <row r="10">
          <cell r="B10" t="str">
            <v>SH-M1</v>
          </cell>
          <cell r="C10">
            <v>4</v>
          </cell>
        </row>
        <row r="11">
          <cell r="B11" t="str">
            <v>SH-V1</v>
          </cell>
          <cell r="C11">
            <v>2</v>
          </cell>
        </row>
        <row r="12">
          <cell r="B12" t="str">
            <v>SH-FE1</v>
          </cell>
          <cell r="C12">
            <v>2</v>
          </cell>
        </row>
        <row r="13">
          <cell r="B13" t="str">
            <v>SH-B1</v>
          </cell>
          <cell r="C13">
            <v>2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s"/>
      <sheetName val="Data"/>
      <sheetName val="Output&gt;&gt;"/>
      <sheetName val="Output"/>
      <sheetName val="St Heddinge udrykningsrapport 2"/>
      <sheetName val="Jan 2023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is"/>
      <sheetName val="Data"/>
      <sheetName val="Output"/>
      <sheetName val="udrykningsrapport til udforskni"/>
    </sheetNames>
    <sheetDataSet>
      <sheetData sheetId="0"/>
      <sheetData sheetId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2C984A-9E00-4829-838D-40DCCD3290E1}" name="tblKvalitetKøge" displayName="tblKvalitetKøge" ref="A1:W6" totalsRowShown="0" headerRowDxfId="31">
  <autoFilter ref="A1:W6" xr:uid="{952C984A-9E00-4829-838D-40DCCD3290E1}"/>
  <tableColumns count="23">
    <tableColumn id="2" xr3:uid="{4D801CB7-FA56-43D2-8075-697E41D53857}" name="ID" dataDxfId="30"/>
    <tableColumn id="29" xr3:uid="{C95C0294-AEF5-4816-B54D-2E6934B93BF9}" name="Rapport nr." dataDxfId="9"/>
    <tableColumn id="4" xr3:uid="{5C2033BE-6A6B-4210-906F-AF3311D4493C}" name="Køretøj"/>
    <tableColumn id="6" xr3:uid="{41698B9F-EB31-4B86-A8F6-3F7B2C74CB70}" name="Kørsels form" dataDxfId="29"/>
    <tableColumn id="10" xr3:uid="{7524C98B-C1C2-4B38-BB11-B9E019DDFA8B}" name="Alarm tidspunkt" dataDxfId="28"/>
    <tableColumn id="11" xr3:uid="{661E1766-CBBA-4195-8AFD-E169B4120B6D}" name="Disponering" dataDxfId="27"/>
    <tableColumn id="12" xr3:uid="{7A06C437-779D-4724-8F17-ABB418D516F2}" name="Afgang" dataDxfId="26"/>
    <tableColumn id="13" xr3:uid="{05C11C14-E039-4579-9764-8BEAF3200229}" name="Responstid for afgang" dataDxfId="25"/>
    <tableColumn id="14" xr3:uid="{BB206EA8-07B4-4476-8064-2EB25AFD83D1}" name="Ankomst" dataDxfId="24"/>
    <tableColumn id="15" xr3:uid="{A424DD88-4394-4E79-9E29-F1E7A4B2DD52}" name="Responstid for ankomst" dataDxfId="23"/>
    <tableColumn id="18" xr3:uid="{477303C7-29D0-424D-A999-2E79394AC9B3}" name="Total mandskab på køretøj" dataDxfId="22"/>
    <tableColumn id="19" xr3:uid="{FBA951F6-190B-41DD-9935-67E40DA06EB6}" name="Total mandskab på hændelse" dataDxfId="21"/>
    <tableColumn id="20" xr3:uid="{FF89FE68-21FE-47C1-B3B5-696504B8AD73}" name="Mandskab mødt på station" dataDxfId="20"/>
    <tableColumn id="23" xr3:uid="{8CD8DC5A-E427-4D90-B395-01BD494FA0B0}" name="Responstid" dataDxfId="19"/>
    <tableColumn id="30" xr3:uid="{3579238B-9DFD-4AAF-93C2-6673C7693B90}" name="Responstid for afgang2" dataDxfId="10">
      <calculatedColumnFormula>tblKvalitetKøge[[#This Row],[Responstid for afgang]]</calculatedColumnFormula>
    </tableColumn>
    <tableColumn id="28" xr3:uid="{5164FE98-ACCB-4D53-834B-BF0A935DB4A9}" name="VagtBeredskab" dataDxfId="18">
      <calculatedColumnFormula>IF($B2="Vagtberedskab",1,"")</calculatedColumnFormula>
    </tableColumn>
    <tableColumn id="3" xr3:uid="{C442CFEA-CBBE-4D4C-9679-02D1AA23362D}" name="Mangel mandskab" dataDxfId="12">
      <calculatedColumnFormula>(IF($K2&lt;(VLOOKUP($C2,Data!Pick,2,0)),"Jo","Nej"))</calculatedColumnFormula>
    </tableColumn>
    <tableColumn id="9" xr3:uid="{0D97E5BF-47CF-45F8-AC70-1B835D9A20E0}" name="Overskridelse 5-6 min." dataDxfId="17">
      <calculatedColumnFormula>IF(AND($Q2="Nej", $U2="Gælder"), IF($H2&lt;=TIME(0,5,0), "",IF(AND($H2&gt;TIME(0,5,0), $H2&lt;TIME(0,6,0)), "5-6 min.", "")), "")</calculatedColumnFormula>
    </tableColumn>
    <tableColumn id="16" xr3:uid="{B002077A-0F7D-462D-8370-40BD5AEB8A90}" name="Overskridelse 6-7 min." dataDxfId="16">
      <calculatedColumnFormula>IF(AND($Q2="Nej", $U2="Gælder"), IF($H2&lt;=TIME(0,5,0), "",IF(AND($H2&gt;TIME(0,6,0),$H2&lt;TIME(0,7,0)), "6-7 min.", "")), "")</calculatedColumnFormula>
    </tableColumn>
    <tableColumn id="17" xr3:uid="{E6CE6414-E5DF-48A8-86EF-D408FEA1285B}" name="Overskridelse over 7 min." dataDxfId="15">
      <calculatedColumnFormula>IF(AND($Q2="Nej", $U2="Gælder"), IF($H2&gt;TIME(0,7,0), "Over 7 min.", ""), "")</calculatedColumnFormula>
    </tableColumn>
    <tableColumn id="22" xr3:uid="{6769084A-8291-4BDD-A06A-39A1B253BF25}" name="Kunde" dataDxfId="14"/>
    <tableColumn id="25" xr3:uid="{28BC7398-7F6B-4906-B98E-235B4013A5A5}" name="År" dataDxfId="11">
      <calculatedColumnFormula>YEAR($E2)</calculatedColumnFormula>
    </tableColumn>
    <tableColumn id="27" xr3:uid="{34A2EDFF-C7FC-449F-969E-555623848223}" name="Måned" dataDxfId="13">
      <calculatedColumnFormula>MONTH($E2)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9C436-8725-4450-8D8D-3C670243F9C4}">
  <sheetPr>
    <tabColor theme="3"/>
  </sheetPr>
  <dimension ref="B2:I14"/>
  <sheetViews>
    <sheetView showGridLines="0" zoomScaleNormal="100" workbookViewId="0">
      <selection activeCell="E17" sqref="E17"/>
    </sheetView>
  </sheetViews>
  <sheetFormatPr defaultColWidth="9.140625" defaultRowHeight="12.75" x14ac:dyDescent="0.2"/>
  <cols>
    <col min="1" max="1" width="2.7109375" style="12" customWidth="1"/>
    <col min="2" max="3" width="9.140625" style="12"/>
    <col min="4" max="4" width="1.85546875" style="12" customWidth="1"/>
    <col min="5" max="5" width="20.42578125" style="12" bestFit="1" customWidth="1"/>
    <col min="6" max="6" width="10" style="12" bestFit="1" customWidth="1"/>
    <col min="7" max="7" width="1.85546875" style="12" customWidth="1"/>
    <col min="8" max="8" width="9.140625" style="12"/>
    <col min="9" max="9" width="11" style="12" bestFit="1" customWidth="1"/>
    <col min="10" max="16384" width="9.140625" style="12"/>
  </cols>
  <sheetData>
    <row r="2" spans="2:9" x14ac:dyDescent="0.2">
      <c r="B2" s="10" t="s">
        <v>1</v>
      </c>
      <c r="C2" s="11" t="s">
        <v>30</v>
      </c>
      <c r="E2" s="10" t="s">
        <v>31</v>
      </c>
      <c r="H2" s="10" t="s">
        <v>20</v>
      </c>
    </row>
    <row r="3" spans="2:9" x14ac:dyDescent="0.2">
      <c r="B3" s="13" t="s">
        <v>29</v>
      </c>
      <c r="C3" s="13">
        <v>4</v>
      </c>
      <c r="E3" s="13" t="s">
        <v>32</v>
      </c>
      <c r="F3" s="13" t="s">
        <v>24</v>
      </c>
      <c r="H3" s="14">
        <v>1</v>
      </c>
      <c r="I3" s="13" t="s">
        <v>33</v>
      </c>
    </row>
    <row r="4" spans="2:9" x14ac:dyDescent="0.2">
      <c r="B4" s="13" t="s">
        <v>50</v>
      </c>
      <c r="C4" s="13">
        <v>2</v>
      </c>
      <c r="E4" s="13" t="s">
        <v>34</v>
      </c>
      <c r="F4" s="13" t="s">
        <v>24</v>
      </c>
      <c r="H4" s="14">
        <v>2</v>
      </c>
      <c r="I4" s="13" t="s">
        <v>35</v>
      </c>
    </row>
    <row r="5" spans="2:9" x14ac:dyDescent="0.2">
      <c r="B5" s="13" t="s">
        <v>51</v>
      </c>
      <c r="C5" s="13">
        <v>2</v>
      </c>
      <c r="E5" s="13" t="s">
        <v>36</v>
      </c>
      <c r="F5" s="13" t="s">
        <v>37</v>
      </c>
      <c r="H5" s="14">
        <v>3</v>
      </c>
      <c r="I5" s="13" t="s">
        <v>38</v>
      </c>
    </row>
    <row r="6" spans="2:9" x14ac:dyDescent="0.2">
      <c r="B6" s="13" t="s">
        <v>52</v>
      </c>
      <c r="C6" s="13">
        <v>4</v>
      </c>
      <c r="E6" s="13" t="s">
        <v>39</v>
      </c>
      <c r="F6" s="13" t="s">
        <v>37</v>
      </c>
      <c r="H6" s="14">
        <v>4</v>
      </c>
      <c r="I6" s="13" t="s">
        <v>40</v>
      </c>
    </row>
    <row r="7" spans="2:9" x14ac:dyDescent="0.2">
      <c r="B7" s="13" t="s">
        <v>53</v>
      </c>
      <c r="C7" s="13">
        <v>2</v>
      </c>
      <c r="E7" s="13" t="s">
        <v>41</v>
      </c>
      <c r="F7" s="13" t="s">
        <v>37</v>
      </c>
      <c r="H7" s="14">
        <v>5</v>
      </c>
      <c r="I7" s="13" t="s">
        <v>42</v>
      </c>
    </row>
    <row r="8" spans="2:9" x14ac:dyDescent="0.2">
      <c r="B8" s="13" t="s">
        <v>54</v>
      </c>
      <c r="C8" s="13">
        <v>4</v>
      </c>
      <c r="E8" s="13" t="s">
        <v>57</v>
      </c>
      <c r="F8" s="13" t="s">
        <v>37</v>
      </c>
      <c r="H8" s="14">
        <v>6</v>
      </c>
      <c r="I8" s="13" t="s">
        <v>43</v>
      </c>
    </row>
    <row r="9" spans="2:9" x14ac:dyDescent="0.2">
      <c r="B9" s="13"/>
      <c r="C9" s="13"/>
      <c r="E9" s="13" t="s">
        <v>24</v>
      </c>
      <c r="F9" s="13" t="s">
        <v>24</v>
      </c>
      <c r="H9" s="14">
        <v>7</v>
      </c>
      <c r="I9" s="13" t="s">
        <v>44</v>
      </c>
    </row>
    <row r="10" spans="2:9" x14ac:dyDescent="0.2">
      <c r="B10" s="13"/>
      <c r="C10" s="13"/>
      <c r="E10" s="13"/>
      <c r="F10" s="13"/>
      <c r="H10" s="14">
        <v>8</v>
      </c>
      <c r="I10" s="13" t="s">
        <v>45</v>
      </c>
    </row>
    <row r="11" spans="2:9" x14ac:dyDescent="0.2">
      <c r="B11" s="13"/>
      <c r="C11" s="13"/>
      <c r="E11" s="13"/>
      <c r="F11" s="13"/>
      <c r="H11" s="14">
        <v>9</v>
      </c>
      <c r="I11" s="13" t="s">
        <v>46</v>
      </c>
    </row>
    <row r="12" spans="2:9" x14ac:dyDescent="0.2">
      <c r="B12" s="13"/>
      <c r="C12" s="13"/>
      <c r="E12" s="13"/>
      <c r="F12" s="13"/>
      <c r="H12" s="14">
        <v>10</v>
      </c>
      <c r="I12" s="13" t="s">
        <v>47</v>
      </c>
    </row>
    <row r="13" spans="2:9" x14ac:dyDescent="0.2">
      <c r="B13" s="13"/>
      <c r="C13" s="13"/>
      <c r="E13" s="13"/>
      <c r="F13" s="13"/>
      <c r="H13" s="14">
        <v>11</v>
      </c>
      <c r="I13" s="13" t="s">
        <v>48</v>
      </c>
    </row>
    <row r="14" spans="2:9" x14ac:dyDescent="0.2">
      <c r="B14" s="13"/>
      <c r="C14" s="13"/>
      <c r="E14" s="13"/>
      <c r="F14" s="13"/>
      <c r="H14" s="14">
        <v>12</v>
      </c>
      <c r="I14" s="13" t="s">
        <v>49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BA8D7-80EB-460A-ABC9-A6B5E257DE08}">
  <dimension ref="A1:AA6"/>
  <sheetViews>
    <sheetView tabSelected="1" workbookViewId="0">
      <selection activeCell="AA2" sqref="AA2"/>
    </sheetView>
  </sheetViews>
  <sheetFormatPr defaultRowHeight="15" x14ac:dyDescent="0.25"/>
  <cols>
    <col min="1" max="1" width="8" style="4" customWidth="1"/>
    <col min="2" max="2" width="19.7109375" style="4" customWidth="1"/>
    <col min="3" max="3" width="6.5703125" customWidth="1"/>
    <col min="4" max="4" width="10.28515625" style="4" customWidth="1"/>
    <col min="5" max="5" width="14" style="5" customWidth="1"/>
    <col min="6" max="6" width="15.85546875" style="5" customWidth="1"/>
    <col min="7" max="7" width="12.42578125" style="5" customWidth="1"/>
    <col min="8" max="8" width="14" customWidth="1"/>
    <col min="9" max="9" width="13.140625" style="5" customWidth="1"/>
    <col min="10" max="10" width="12.5703125" customWidth="1"/>
    <col min="11" max="11" width="13.7109375" style="4" customWidth="1"/>
    <col min="12" max="12" width="13.85546875" style="4" customWidth="1"/>
    <col min="13" max="13" width="13.28515625" style="4" customWidth="1"/>
    <col min="14" max="14" width="9.85546875" customWidth="1"/>
    <col min="15" max="15" width="11.42578125" customWidth="1"/>
    <col min="16" max="16" width="11.7109375" style="4" customWidth="1"/>
    <col min="17" max="17" width="13.140625" style="4" customWidth="1"/>
    <col min="18" max="18" width="13.42578125" style="4" customWidth="1"/>
    <col min="19" max="19" width="13.85546875" style="4" customWidth="1"/>
    <col min="20" max="20" width="15.5703125" style="4" customWidth="1"/>
    <col min="21" max="21" width="13.140625" style="16" customWidth="1"/>
    <col min="22" max="22" width="0" style="16" hidden="1" customWidth="1"/>
    <col min="23" max="23" width="0" style="4" hidden="1" customWidth="1"/>
    <col min="24" max="24" width="24.7109375" customWidth="1"/>
    <col min="25" max="27" width="13.140625" customWidth="1"/>
  </cols>
  <sheetData>
    <row r="1" spans="1:27" s="1" customFormat="1" ht="45" x14ac:dyDescent="0.25">
      <c r="A1" s="1" t="s">
        <v>56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1" t="s">
        <v>6</v>
      </c>
      <c r="I1" s="2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7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5" t="s">
        <v>55</v>
      </c>
      <c r="V1" s="15" t="s">
        <v>19</v>
      </c>
      <c r="W1" s="1" t="s">
        <v>20</v>
      </c>
      <c r="Y1" s="3" t="s">
        <v>21</v>
      </c>
      <c r="Z1" s="3" t="s">
        <v>22</v>
      </c>
      <c r="AA1" s="3" t="s">
        <v>23</v>
      </c>
    </row>
    <row r="2" spans="1:27" x14ac:dyDescent="0.25">
      <c r="A2" s="4">
        <v>94</v>
      </c>
      <c r="B2" s="4" t="s">
        <v>28</v>
      </c>
      <c r="C2" t="s">
        <v>29</v>
      </c>
      <c r="D2" s="4">
        <v>2</v>
      </c>
      <c r="E2" s="5">
        <v>45295.973113425898</v>
      </c>
      <c r="F2" s="5">
        <v>45295.973761574103</v>
      </c>
      <c r="G2" s="5">
        <v>45295.976597222201</v>
      </c>
      <c r="H2" s="6">
        <v>2.8356481481481501E-3</v>
      </c>
      <c r="I2" s="5">
        <v>45295.977812500001</v>
      </c>
      <c r="J2" s="7">
        <v>1.21527777777778E-3</v>
      </c>
      <c r="K2" s="4">
        <v>4</v>
      </c>
      <c r="L2" s="4">
        <v>4</v>
      </c>
      <c r="M2" s="4">
        <v>6</v>
      </c>
      <c r="N2" s="7">
        <v>4.05092592592593E-3</v>
      </c>
      <c r="O2" s="18">
        <f>tblKvalitetKøge[[#This Row],[Responstid for afgang]]</f>
        <v>2.8356481481481501E-3</v>
      </c>
      <c r="P2" s="4" t="str">
        <f>IF($B2="Vagtberedskab",1,"")</f>
        <v/>
      </c>
      <c r="Q2" s="4" t="str">
        <f>(IF($K2&lt;(VLOOKUP($C2,Data!Pick,2,0)),"Jo","Nej"))</f>
        <v>Nej</v>
      </c>
      <c r="R2" s="4" t="str">
        <f>IF(AND($Q2="Nej", $U2="Gælder"), IF($H2&lt;=TIME(0,5,0), "",IF(AND($H2&gt;TIME(0,5,0), $H2&lt;TIME(0,6,0)), "5-6 min.", "")), "")</f>
        <v/>
      </c>
      <c r="S2" s="4" t="str">
        <f>IF(AND($Q2="Nej", $U2="Gælder"), IF($H2&lt;=TIME(0,5,0), "",IF(AND($H2&gt;TIME(0,6,0),$H2&lt;TIME(0,7,0)), "6-7 min.", "")), "")</f>
        <v/>
      </c>
      <c r="T2" s="4" t="str">
        <f>IF(AND($Q2="Nej", $U2="Gælder"), IF($H2&gt;TIME(0,7,0), "Over 7 min.", ""), "")</f>
        <v/>
      </c>
      <c r="U2" s="16" t="s">
        <v>25</v>
      </c>
      <c r="V2" s="16">
        <f>YEAR($E2)</f>
        <v>2024</v>
      </c>
      <c r="W2" s="4">
        <f>MONTH($E2)</f>
        <v>1</v>
      </c>
      <c r="Y2" s="8">
        <f>COUNTIF($R2:R9965,"5-6 min.")</f>
        <v>2</v>
      </c>
      <c r="Z2" s="8">
        <f>COUNTIF($S2:S9965,"6-7 min.")</f>
        <v>1</v>
      </c>
      <c r="AA2" s="8">
        <f>COUNTIF($T2:T9965,"Over 7 min.")</f>
        <v>1</v>
      </c>
    </row>
    <row r="3" spans="1:27" x14ac:dyDescent="0.25">
      <c r="A3" s="4">
        <v>118</v>
      </c>
      <c r="B3" s="4" t="s">
        <v>26</v>
      </c>
      <c r="C3" t="s">
        <v>50</v>
      </c>
      <c r="D3" s="4">
        <v>1</v>
      </c>
      <c r="E3" s="5">
        <v>45306.345439814802</v>
      </c>
      <c r="F3" s="5">
        <v>45306.345590277801</v>
      </c>
      <c r="G3" s="5">
        <v>45306.351087962998</v>
      </c>
      <c r="H3" s="9">
        <v>5.4976851851851897E-3</v>
      </c>
      <c r="I3" s="5">
        <v>45306.358553240701</v>
      </c>
      <c r="J3" s="7">
        <v>7.4652777777777799E-3</v>
      </c>
      <c r="K3" s="4">
        <v>2</v>
      </c>
      <c r="L3" s="4">
        <v>12</v>
      </c>
      <c r="M3" s="4">
        <v>0</v>
      </c>
      <c r="N3" s="7">
        <v>1.2962962962963001E-2</v>
      </c>
      <c r="O3" s="19">
        <f>tblKvalitetKøge[[#This Row],[Responstid for afgang]]</f>
        <v>5.4976851851851897E-3</v>
      </c>
      <c r="P3" s="4" t="str">
        <f>IF($B3="Vagtberedskab",1,"")</f>
        <v/>
      </c>
      <c r="Q3" s="4" t="str">
        <f>(IF($K3&lt;(VLOOKUP($C3,Data!Pick,2,0)),"Jo","Nej"))</f>
        <v>Nej</v>
      </c>
      <c r="R3" s="4" t="str">
        <f>IF(AND($Q3="Nej", $U3="Gælder"), IF($H3&lt;=TIME(0,5,0), "",IF(AND($H3&gt;TIME(0,5,0), $H3&lt;TIME(0,6,0)), "5-6 min.", "")), "")</f>
        <v/>
      </c>
      <c r="S3" s="4" t="str">
        <f>IF(AND($Q3="Nej", $U3="Gælder"), IF($H3&lt;=TIME(0,5,0), "",IF(AND($H3&gt;TIME(0,6,0),$H3&lt;TIME(0,7,0)), "6-7 min.", "")), "")</f>
        <v/>
      </c>
      <c r="T3" s="4" t="str">
        <f>IF(AND($Q3="Nej", $U3="Gælder"), IF($H3&gt;TIME(0,7,0), "Over 7 min.", ""), "")</f>
        <v>Over 7 min.</v>
      </c>
      <c r="U3" s="16" t="s">
        <v>25</v>
      </c>
      <c r="V3" s="16">
        <f>YEAR($E3)</f>
        <v>2024</v>
      </c>
      <c r="W3" s="4">
        <f>MONTH($E3)</f>
        <v>1</v>
      </c>
    </row>
    <row r="4" spans="1:27" x14ac:dyDescent="0.25">
      <c r="A4" s="4">
        <v>118</v>
      </c>
      <c r="B4" s="4" t="s">
        <v>26</v>
      </c>
      <c r="C4" t="s">
        <v>29</v>
      </c>
      <c r="D4" s="4">
        <v>1</v>
      </c>
      <c r="E4" s="5">
        <v>45306.345439814802</v>
      </c>
      <c r="F4" s="5">
        <v>45306.345439814802</v>
      </c>
      <c r="G4" s="5">
        <v>45306.348935185197</v>
      </c>
      <c r="H4" s="9">
        <v>3.49537037037037E-3</v>
      </c>
      <c r="I4" s="5">
        <v>45306.358622685198</v>
      </c>
      <c r="J4" s="7">
        <v>9.6874999999999999E-3</v>
      </c>
      <c r="K4" s="4">
        <v>4</v>
      </c>
      <c r="L4" s="4">
        <v>12</v>
      </c>
      <c r="M4" s="4">
        <v>0</v>
      </c>
      <c r="N4" s="7">
        <v>1.31828703703704E-2</v>
      </c>
      <c r="O4" s="19">
        <f>tblKvalitetKøge[[#This Row],[Responstid for afgang]]</f>
        <v>3.49537037037037E-3</v>
      </c>
      <c r="P4" s="4" t="str">
        <f>IF($B4="Vagtberedskab",1,"")</f>
        <v/>
      </c>
      <c r="Q4" s="4" t="str">
        <f>(IF($K4&lt;(VLOOKUP($C4,Data!Pick,2,0)),"Jo","Nej"))</f>
        <v>Nej</v>
      </c>
      <c r="R4" s="4" t="str">
        <f>IF(AND($Q4="Nej", $U4="Gælder"), IF($H4&lt;=TIME(0,5,0), "",IF(AND($H4&gt;TIME(0,5,0), $H4&lt;TIME(0,6,0)), "5-6 min.", "")), "")</f>
        <v>5-6 min.</v>
      </c>
      <c r="S4" s="4" t="str">
        <f>IF(AND($Q4="Nej", $U4="Gælder"), IF($H4&lt;=TIME(0,5,0), "",IF(AND($H4&gt;TIME(0,6,0),$H4&lt;TIME(0,7,0)), "6-7 min.", "")), "")</f>
        <v/>
      </c>
      <c r="T4" s="4" t="str">
        <f>IF(AND($Q4="Nej", $U4="Gælder"), IF($H4&gt;TIME(0,7,0), "Over 7 min.", ""), "")</f>
        <v/>
      </c>
      <c r="U4" s="16" t="s">
        <v>25</v>
      </c>
      <c r="V4" s="16">
        <f>YEAR($E4)</f>
        <v>2024</v>
      </c>
      <c r="W4" s="4">
        <f>MONTH($E4)</f>
        <v>1</v>
      </c>
    </row>
    <row r="5" spans="1:27" x14ac:dyDescent="0.25">
      <c r="A5" s="4">
        <v>120</v>
      </c>
      <c r="B5" s="4" t="s">
        <v>27</v>
      </c>
      <c r="C5" t="s">
        <v>50</v>
      </c>
      <c r="D5" s="4">
        <v>2</v>
      </c>
      <c r="E5" s="5">
        <v>45308.423645833303</v>
      </c>
      <c r="F5" s="5">
        <v>45308.435949074097</v>
      </c>
      <c r="G5" s="5">
        <v>45308.4405555556</v>
      </c>
      <c r="H5" s="6">
        <v>4.6064814814814796E-3</v>
      </c>
      <c r="I5" s="5">
        <v>45308.448310185202</v>
      </c>
      <c r="J5" s="7">
        <v>7.7546296296296304E-3</v>
      </c>
      <c r="K5" s="4">
        <v>2</v>
      </c>
      <c r="L5" s="4">
        <v>7</v>
      </c>
      <c r="M5" s="4">
        <v>1</v>
      </c>
      <c r="N5" s="7">
        <v>1.2361111111111101E-2</v>
      </c>
      <c r="O5" s="18">
        <f>tblKvalitetKøge[[#This Row],[Responstid for afgang]]</f>
        <v>4.6064814814814796E-3</v>
      </c>
      <c r="P5" s="4" t="str">
        <f>IF($B5="Vagtberedskab",1,"")</f>
        <v/>
      </c>
      <c r="Q5" s="4" t="str">
        <f>(IF($K5&lt;(VLOOKUP($C5,Data!Pick,2,0)),"Jo","Nej"))</f>
        <v>Nej</v>
      </c>
      <c r="R5" s="4" t="str">
        <f>IF(AND($Q5="Nej", $U5="Gælder"), IF($H5&lt;=TIME(0,5,0), "",IF(AND($H5&gt;TIME(0,5,0), $H5&lt;TIME(0,6,0)), "5-6 min.", "")), "")</f>
        <v/>
      </c>
      <c r="S5" s="4" t="str">
        <f>IF(AND($Q5="Nej", $U5="Gælder"), IF($H5&lt;=TIME(0,5,0), "",IF(AND($H5&gt;TIME(0,6,0),$H5&lt;TIME(0,7,0)), "6-7 min.", "")), "")</f>
        <v>6-7 min.</v>
      </c>
      <c r="T5" s="4" t="str">
        <f>IF(AND($Q5="Nej", $U5="Gælder"), IF($H5&gt;TIME(0,7,0), "Over 7 min.", ""), "")</f>
        <v/>
      </c>
      <c r="U5" s="16" t="s">
        <v>25</v>
      </c>
      <c r="V5" s="16">
        <f t="shared" ref="V5:V6" si="0">YEAR($E5)</f>
        <v>2024</v>
      </c>
      <c r="W5" s="4">
        <f t="shared" ref="W5:W6" si="1">MONTH($E5)</f>
        <v>1</v>
      </c>
    </row>
    <row r="6" spans="1:27" x14ac:dyDescent="0.25">
      <c r="A6" s="4">
        <v>120</v>
      </c>
      <c r="B6" s="4" t="s">
        <v>27</v>
      </c>
      <c r="C6" t="s">
        <v>29</v>
      </c>
      <c r="D6" s="4">
        <v>2</v>
      </c>
      <c r="E6" s="5">
        <v>45308.423645833303</v>
      </c>
      <c r="F6" s="5">
        <v>45308.435960648101</v>
      </c>
      <c r="G6" s="5">
        <v>45308.439444444397</v>
      </c>
      <c r="H6" s="9">
        <v>3.4837962962962999E-3</v>
      </c>
      <c r="I6" s="5">
        <v>45308.447152777801</v>
      </c>
      <c r="J6" s="7">
        <v>7.7083333333333301E-3</v>
      </c>
      <c r="K6" s="4">
        <v>4</v>
      </c>
      <c r="L6" s="4">
        <v>7</v>
      </c>
      <c r="M6" s="4">
        <v>1</v>
      </c>
      <c r="N6" s="7">
        <v>1.1192129629629601E-2</v>
      </c>
      <c r="O6" s="19">
        <f>tblKvalitetKøge[[#This Row],[Responstid for afgang]]</f>
        <v>3.4837962962962999E-3</v>
      </c>
      <c r="P6" s="4" t="str">
        <f>IF($B6="Vagtberedskab",1,"")</f>
        <v/>
      </c>
      <c r="Q6" s="4" t="str">
        <f>(IF($K6&lt;(VLOOKUP($C6,Data!Pick,2,0)),"Jo","Nej"))</f>
        <v>Nej</v>
      </c>
      <c r="R6" s="4" t="str">
        <f>IF(AND($Q6="Nej", $U6="Gælder"), IF($H6&lt;=TIME(0,5,0), "",IF(AND($H6&gt;TIME(0,5,0), $H6&lt;TIME(0,6,0)), "5-6 min.", "")), "")</f>
        <v>5-6 min.</v>
      </c>
      <c r="S6" s="4" t="str">
        <f>IF(AND($Q6="Nej", $U6="Gælder"), IF($H6&lt;=TIME(0,5,0), "",IF(AND($H6&gt;TIME(0,6,0),$H6&lt;TIME(0,7,0)), "6-7 min.", "")), "")</f>
        <v/>
      </c>
      <c r="T6" s="4" t="str">
        <f>IF(AND($Q6="Nej", $U6="Gælder"), IF($H6&gt;TIME(0,7,0), "Over 7 min.", ""), "")</f>
        <v/>
      </c>
      <c r="U6" s="16" t="s">
        <v>25</v>
      </c>
      <c r="V6" s="16">
        <f t="shared" si="0"/>
        <v>2024</v>
      </c>
      <c r="W6" s="4">
        <f t="shared" si="1"/>
        <v>1</v>
      </c>
    </row>
  </sheetData>
  <conditionalFormatting sqref="H2:H6">
    <cfRule type="cellIs" dxfId="8" priority="6" operator="between">
      <formula>0.00486111111111111</formula>
      <formula>0.875</formula>
    </cfRule>
    <cfRule type="cellIs" dxfId="7" priority="7" operator="between">
      <formula>0.00416666666666667</formula>
      <formula>0.00484953703703704</formula>
    </cfRule>
    <cfRule type="cellIs" dxfId="6" priority="8" operator="between">
      <formula>0.00347222222222222</formula>
      <formula>0.00415509259259259</formula>
    </cfRule>
    <cfRule type="cellIs" dxfId="5" priority="9" operator="between">
      <formula>0.000115740740740741</formula>
      <formula>0.00346064814814815</formula>
    </cfRule>
  </conditionalFormatting>
  <conditionalFormatting sqref="Q2:Q9965">
    <cfRule type="expression" dxfId="4" priority="5" stopIfTrue="1">
      <formula>U2="Fri"</formula>
    </cfRule>
  </conditionalFormatting>
  <conditionalFormatting sqref="O2:O6">
    <cfRule type="cellIs" dxfId="3" priority="1" operator="between">
      <formula>0.00486111111111111</formula>
      <formula>0.875</formula>
    </cfRule>
    <cfRule type="cellIs" dxfId="2" priority="2" operator="between">
      <formula>0.00416666666666667</formula>
      <formula>0.00484953703703704</formula>
    </cfRule>
    <cfRule type="cellIs" dxfId="1" priority="3" operator="between">
      <formula>0.00347222222222222</formula>
      <formula>0.00415509259259259</formula>
    </cfRule>
    <cfRule type="cellIs" dxfId="0" priority="4" operator="between">
      <formula>0.000115740740740741</formula>
      <formula>0.00346064814814815</formula>
    </cfRule>
  </conditionalFormatting>
  <dataValidations count="1">
    <dataValidation type="list" allowBlank="1" showInputMessage="1" showErrorMessage="1" sqref="U2:U6" xr:uid="{6A6C0C13-2B06-47A1-83E8-29D810304FFE}">
      <formula1>"Gælder, Fri"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4</vt:i4>
      </vt:variant>
    </vt:vector>
  </HeadingPairs>
  <TitlesOfParts>
    <vt:vector size="6" baseType="lpstr">
      <vt:lpstr>Data</vt:lpstr>
      <vt:lpstr>Ark1</vt:lpstr>
      <vt:lpstr>Måned</vt:lpstr>
      <vt:lpstr>Data!Pick</vt:lpstr>
      <vt:lpstr>Picks</vt:lpstr>
      <vt:lpstr>Udrykning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Hans-Petter Nordahl</dc:creator>
  <cp:lastModifiedBy>Hans-Petter Nordahl</cp:lastModifiedBy>
  <dcterms:created xsi:type="dcterms:W3CDTF">2024-03-13T11:41:05Z</dcterms:created>
  <dcterms:modified xsi:type="dcterms:W3CDTF">2024-03-13T12:02:44Z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13d6eb5-b569-4ec8-bb5e-41841ec5db11_Enabled">
    <vt:lpwstr>true</vt:lpwstr>
  </property>
  <property fmtid="{D5CDD505-2E9C-101B-9397-08002B2CF9AE}" pid="3" name="MSIP_Label_513d6eb5-b569-4ec8-bb5e-41841ec5db11_SetDate">
    <vt:lpwstr>2024-03-13T11:48:16Z</vt:lpwstr>
  </property>
  <property fmtid="{D5CDD505-2E9C-101B-9397-08002B2CF9AE}" pid="4" name="MSIP_Label_513d6eb5-b569-4ec8-bb5e-41841ec5db11_Method">
    <vt:lpwstr>Standard</vt:lpwstr>
  </property>
  <property fmtid="{D5CDD505-2E9C-101B-9397-08002B2CF9AE}" pid="5" name="MSIP_Label_513d6eb5-b569-4ec8-bb5e-41841ec5db11_Name">
    <vt:lpwstr>Internal</vt:lpwstr>
  </property>
  <property fmtid="{D5CDD505-2E9C-101B-9397-08002B2CF9AE}" pid="6" name="MSIP_Label_513d6eb5-b569-4ec8-bb5e-41841ec5db11_SiteId">
    <vt:lpwstr>b131966a-2068-4b91-aeab-577ed32cecd1</vt:lpwstr>
  </property>
  <property fmtid="{D5CDD505-2E9C-101B-9397-08002B2CF9AE}" pid="7" name="MSIP_Label_513d6eb5-b569-4ec8-bb5e-41841ec5db11_ActionId">
    <vt:lpwstr>f6ed0519-b0f1-4a77-a8f2-fa106117b738</vt:lpwstr>
  </property>
  <property fmtid="{D5CDD505-2E9C-101B-9397-08002B2CF9AE}" pid="8" name="MSIP_Label_513d6eb5-b569-4ec8-bb5e-41841ec5db11_ContentBits">
    <vt:lpwstr>0</vt:lpwstr>
  </property>
</Properties>
</file>