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Denne_projektmappe"/>
  <mc:AlternateContent xmlns:mc="http://schemas.openxmlformats.org/markup-compatibility/2006">
    <mc:Choice Requires="x15">
      <x15ac:absPath xmlns:x15ac="http://schemas.microsoft.com/office/spreadsheetml/2010/11/ac" url="https://niras-my.sharepoint.com/personal/jobh_niras_dk/Documents/U-drev/JHA/Diverse/Excel-MAKRO MM/"/>
    </mc:Choice>
  </mc:AlternateContent>
  <xr:revisionPtr revIDLastSave="1" documentId="8_{7A2AE717-E7D7-41A8-AA60-160E2CD9AC18}" xr6:coauthVersionLast="44" xr6:coauthVersionMax="44" xr10:uidLastSave="{BF20BDB2-8BE7-43F9-B335-D20F6FD1EA48}"/>
  <bookViews>
    <workbookView xWindow="1536" yWindow="1536" windowWidth="17280" windowHeight="8964" xr2:uid="{00000000-000D-0000-FFFF-FFFF00000000}"/>
  </bookViews>
  <sheets>
    <sheet name="Vejspærringer" sheetId="4" r:id="rId1"/>
  </sheets>
  <definedNames>
    <definedName name="_xlnm._FilterDatabase" localSheetId="0" hidden="1">Vejspærringer!$A$3:$T$16</definedName>
    <definedName name="bmkCustomer" localSheetId="0">Vejspærringer!#REF!</definedName>
    <definedName name="bmkProjektnr1" localSheetId="0">Vejspærringer!#REF!</definedName>
    <definedName name="_xlnm.Print_Area" localSheetId="0">Vejspærringer!$B$1:$P$16</definedName>
    <definedName name="_xlnm.Print_Titles" localSheetId="0">Vejspærringer!$1:$3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4" l="1"/>
  <c r="A1" i="4"/>
  <c r="R5" i="4" l="1"/>
  <c r="Q5" i="4"/>
  <c r="R4" i="4" l="1"/>
  <c r="Q4" i="4"/>
  <c r="R16" i="4" l="1"/>
  <c r="Q16" i="4"/>
  <c r="R6" i="4" l="1"/>
  <c r="Q6" i="4"/>
  <c r="R7" i="4" l="1"/>
  <c r="Q7" i="4"/>
  <c r="R15" i="4" l="1"/>
  <c r="Q15" i="4"/>
  <c r="R10" i="4" l="1"/>
  <c r="Q10" i="4"/>
  <c r="R8" i="4" l="1"/>
  <c r="Q8" i="4"/>
  <c r="R13" i="4" l="1"/>
  <c r="Q13" i="4"/>
  <c r="R14" i="4" l="1"/>
  <c r="Q14" i="4"/>
  <c r="R12" i="4" l="1"/>
  <c r="Q12" i="4"/>
  <c r="Q9" i="4" l="1"/>
  <c r="R9" i="4"/>
  <c r="R11" i="4" l="1"/>
  <c r="Q11" i="4"/>
  <c r="I1" i="4" l="1"/>
  <c r="O5" i="4" l="1"/>
  <c r="N5" i="4"/>
  <c r="P5" i="4"/>
  <c r="O4" i="4"/>
  <c r="P4" i="4"/>
  <c r="N4" i="4"/>
  <c r="N16" i="4"/>
  <c r="P16" i="4"/>
  <c r="O16" i="4"/>
  <c r="N6" i="4"/>
  <c r="O6" i="4"/>
  <c r="P6" i="4"/>
  <c r="O7" i="4"/>
  <c r="P7" i="4"/>
  <c r="N7" i="4"/>
  <c r="P15" i="4"/>
  <c r="O15" i="4"/>
  <c r="N15" i="4"/>
  <c r="P10" i="4"/>
  <c r="N10" i="4"/>
  <c r="O10" i="4"/>
  <c r="N8" i="4"/>
  <c r="O8" i="4"/>
  <c r="P8" i="4"/>
  <c r="P13" i="4"/>
  <c r="O13" i="4"/>
  <c r="N13" i="4"/>
  <c r="N14" i="4"/>
  <c r="P14" i="4"/>
  <c r="O14" i="4"/>
  <c r="P12" i="4"/>
  <c r="O12" i="4"/>
  <c r="N12" i="4"/>
  <c r="N9" i="4"/>
  <c r="P9" i="4"/>
  <c r="O9" i="4"/>
  <c r="O11" i="4"/>
  <c r="N11" i="4"/>
  <c r="P11" i="4"/>
  <c r="M4" i="4" l="1"/>
  <c r="M5" i="4"/>
  <c r="M16" i="4"/>
  <c r="M6" i="4"/>
  <c r="M7" i="4"/>
  <c r="M15" i="4"/>
  <c r="M10" i="4"/>
  <c r="M8" i="4"/>
  <c r="M13" i="4"/>
  <c r="M14" i="4"/>
  <c r="M12" i="4"/>
  <c r="M9" i="4"/>
  <c r="M11" i="4"/>
</calcChain>
</file>

<file path=xl/sharedStrings.xml><?xml version="1.0" encoding="utf-8"?>
<sst xmlns="http://schemas.openxmlformats.org/spreadsheetml/2006/main" count="103" uniqueCount="58">
  <si>
    <t>VEJSPÆRRINGER</t>
  </si>
  <si>
    <t>Vej</t>
  </si>
  <si>
    <t xml:space="preserve">Fra </t>
  </si>
  <si>
    <t>Til</t>
  </si>
  <si>
    <t>Bemærkninger</t>
  </si>
  <si>
    <t>Bohrsgade</t>
  </si>
  <si>
    <t>CBY</t>
  </si>
  <si>
    <t>Kontaktperson</t>
  </si>
  <si>
    <t>Niels Nielsen</t>
  </si>
  <si>
    <t>Skilteplan</t>
  </si>
  <si>
    <t>x</t>
  </si>
  <si>
    <t>Byggefelt</t>
  </si>
  <si>
    <t xml:space="preserve">I gang: </t>
  </si>
  <si>
    <t xml:space="preserve">Planlagt: </t>
  </si>
  <si>
    <t>Dage tilbage</t>
  </si>
  <si>
    <t>A&amp;K</t>
  </si>
  <si>
    <t>Sagsnr.</t>
  </si>
  <si>
    <t>fra uge</t>
  </si>
  <si>
    <t>til uge</t>
  </si>
  <si>
    <t>Hvem
(TT)</t>
  </si>
  <si>
    <t>Mathias Henriksen</t>
  </si>
  <si>
    <t>Banevolden</t>
  </si>
  <si>
    <t>Stopforbud</t>
  </si>
  <si>
    <t>xx</t>
  </si>
  <si>
    <t>Bemærkning / Rykkert for
Forlængelse</t>
  </si>
  <si>
    <t>Gert Senius</t>
  </si>
  <si>
    <t>Tilladelse</t>
  </si>
  <si>
    <t xml:space="preserve">Bohrsgade </t>
  </si>
  <si>
    <t xml:space="preserve">Omlægning af cykel og gangsti </t>
  </si>
  <si>
    <t>FM Byg-
ningsdrift</t>
  </si>
  <si>
    <t>Etablering af vejbump og fodgængerfelter</t>
  </si>
  <si>
    <t>CBY-
Dipylon Hus</t>
  </si>
  <si>
    <t>0</t>
  </si>
  <si>
    <t xml:space="preserve">Sikre, at cyklisterne kan færdes sikkert i højre side af Bohrsgade, når de kommer
kørende fra Vigerslev Allé </t>
  </si>
  <si>
    <t xml:space="preserve">Ubetinget vigepligt 
For at sikre, lastbiler, der kommer øst for Bohrsgade, holder tilbage </t>
  </si>
  <si>
    <t>Portalen ønskes opsat, for at hindre uvedkommende adgang til byggepladserne</t>
  </si>
  <si>
    <t>Bag Elefanterne ApS</t>
  </si>
  <si>
    <t>Mette Fogh Richardsen</t>
  </si>
  <si>
    <t>Byggeplads</t>
  </si>
  <si>
    <t>grå hus</t>
  </si>
  <si>
    <t>Forlængelse af 229834</t>
  </si>
  <si>
    <t>Standsning og parkering forbudt fra parkeringskælderen og frem til krydset Bohrsgade-Pasteursvej</t>
  </si>
  <si>
    <t xml:space="preserve">Se også 285938
</t>
  </si>
  <si>
    <t>Opstilling af byggepladshegn omkring BA14</t>
  </si>
  <si>
    <t>Cykelsti bag om CARLS</t>
  </si>
  <si>
    <t>Hans Thomsen</t>
  </si>
  <si>
    <t>9,1</t>
  </si>
  <si>
    <t>Cykelsti rykkes, så der bliver plads til kran</t>
  </si>
  <si>
    <t>System afspærring</t>
  </si>
  <si>
    <t xml:space="preserve">Bag Elefanterne </t>
  </si>
  <si>
    <t>Bag Elefanterne</t>
  </si>
  <si>
    <r>
      <t xml:space="preserve">Hus
nr.
</t>
    </r>
    <r>
      <rPr>
        <b/>
        <sz val="8.5"/>
        <color theme="0"/>
        <rFont val="Verdana"/>
        <family val="2"/>
      </rPr>
      <t>.</t>
    </r>
  </si>
  <si>
    <t>Stilladsbil</t>
  </si>
  <si>
    <t>Carlsberg Breweires</t>
  </si>
  <si>
    <t>Morten Stær</t>
  </si>
  <si>
    <t>Materiecontainer</t>
  </si>
  <si>
    <t>Jerslev Stilladser</t>
  </si>
  <si>
    <t>Nicklas Plambek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</si>
</sst>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8" x14ac:knownFonts="1">
    <font>
      <sz val="11"/>
      <color theme="1"/>
      <name val="Verdana"/>
      <family val="2"/>
      <scheme val="minor"/>
    </font>
    <font>
      <sz val="8"/>
      <name val="Calibri"/>
      <family val="2"/>
    </font>
    <font>
      <sz val="9"/>
      <color rgb="FF3F3F76"/>
      <name val="Verdana"/>
      <family val="2"/>
      <scheme val="minor"/>
    </font>
    <font>
      <sz val="8.5"/>
      <color theme="1"/>
      <name val="Verdana"/>
      <family val="2"/>
    </font>
    <font>
      <b/>
      <sz val="8.5"/>
      <color theme="1"/>
      <name val="Verdana"/>
      <family val="2"/>
    </font>
    <font>
      <b/>
      <sz val="16"/>
      <color theme="1"/>
      <name val="Verdana"/>
      <family val="2"/>
    </font>
    <font>
      <sz val="8"/>
      <color theme="1"/>
      <name val="Verdana"/>
      <family val="2"/>
    </font>
    <font>
      <b/>
      <sz val="8.5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1" applyNumberFormat="0" applyAlignment="0">
      <protection locked="0"/>
    </xf>
  </cellStyleXfs>
  <cellXfs count="38">
    <xf numFmtId="0" fontId="0" fillId="0" borderId="0" xfId="0"/>
    <xf numFmtId="0" fontId="3" fillId="0" borderId="0" xfId="0" applyFont="1" applyFill="1"/>
    <xf numFmtId="0" fontId="4" fillId="0" borderId="0" xfId="0" applyFont="1" applyFill="1"/>
    <xf numFmtId="14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3" fillId="3" borderId="0" xfId="0" applyFont="1" applyFill="1"/>
    <xf numFmtId="0" fontId="3" fillId="4" borderId="0" xfId="0" applyFont="1" applyFill="1"/>
    <xf numFmtId="0" fontId="4" fillId="0" borderId="0" xfId="0" applyFont="1" applyFill="1" applyAlignment="1">
      <alignment horizontal="center" textRotation="90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horizontal="center" textRotation="90"/>
    </xf>
    <xf numFmtId="0" fontId="4" fillId="0" borderId="0" xfId="0" applyFont="1" applyFill="1" applyAlignment="1">
      <alignment horizontal="left" textRotation="90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textRotation="90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6" fillId="0" borderId="0" xfId="0" applyFont="1" applyFill="1"/>
    <xf numFmtId="0" fontId="3" fillId="0" borderId="0" xfId="0" applyFont="1" applyFill="1" applyAlignment="1">
      <alignment wrapText="1"/>
    </xf>
    <xf numFmtId="49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/>
    <xf numFmtId="164" fontId="3" fillId="0" borderId="2" xfId="0" applyNumberFormat="1" applyFont="1" applyFill="1" applyBorder="1"/>
    <xf numFmtId="0" fontId="3" fillId="0" borderId="2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wrapText="1"/>
    </xf>
    <xf numFmtId="0" fontId="3" fillId="5" borderId="2" xfId="0" applyFont="1" applyFill="1" applyBorder="1"/>
    <xf numFmtId="1" fontId="3" fillId="0" borderId="2" xfId="0" applyNumberFormat="1" applyFont="1" applyFill="1" applyBorder="1"/>
    <xf numFmtId="14" fontId="3" fillId="0" borderId="2" xfId="0" applyNumberFormat="1" applyFont="1" applyFill="1" applyBorder="1"/>
    <xf numFmtId="0" fontId="3" fillId="0" borderId="2" xfId="0" applyFont="1" applyFill="1" applyBorder="1" applyAlignment="1">
      <alignment horizontal="right"/>
    </xf>
    <xf numFmtId="49" fontId="3" fillId="0" borderId="2" xfId="0" quotePrefix="1" applyNumberFormat="1" applyFont="1" applyFill="1" applyBorder="1" applyAlignment="1">
      <alignment horizontal="center" wrapText="1"/>
    </xf>
    <xf numFmtId="0" fontId="3" fillId="0" borderId="2" xfId="0" applyFont="1" applyFill="1" applyBorder="1" applyAlignment="1"/>
    <xf numFmtId="4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4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</cellXfs>
  <cellStyles count="2">
    <cellStyle name="Input" xfId="1" builtinId="20" customBuiltin="1"/>
    <cellStyle name="Normal" xfId="0" builtinId="0"/>
  </cellStyles>
  <dxfs count="59"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CFF"/>
        </patternFill>
      </fill>
    </dxf>
    <dxf>
      <font>
        <color rgb="FF66FF66"/>
      </font>
      <fill>
        <patternFill>
          <bgColor rgb="FF66FF66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66FF66"/>
      </font>
      <fill>
        <patternFill>
          <bgColor rgb="FF66FF66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66FF66"/>
      </font>
      <fill>
        <patternFill>
          <bgColor rgb="FF66FF66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66FF66"/>
      </font>
      <fill>
        <patternFill>
          <bgColor rgb="FF66FF66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CFF"/>
        </patternFill>
      </fill>
    </dxf>
    <dxf>
      <font>
        <color rgb="FF66FF66"/>
      </font>
      <fill>
        <patternFill>
          <bgColor rgb="FF66FF66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66FF66"/>
      </font>
      <fill>
        <patternFill>
          <bgColor rgb="FF66FF66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66FF66"/>
      </font>
      <fill>
        <patternFill>
          <bgColor rgb="FF66FF66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66FF66"/>
      </font>
      <fill>
        <patternFill>
          <bgColor rgb="FF66FF66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FF"/>
      <color rgb="FF66FF66"/>
      <color rgb="FFFFFFFF"/>
      <color rgb="FFDCD5C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ROCK">
  <a:themeElements>
    <a:clrScheme name="ROCK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2F1EC"/>
      </a:accent1>
      <a:accent2>
        <a:srgbClr val="DCD5CF"/>
      </a:accent2>
      <a:accent3>
        <a:srgbClr val="C3C3BD"/>
      </a:accent3>
      <a:accent4>
        <a:srgbClr val="8D918D"/>
      </a:accent4>
      <a:accent5>
        <a:srgbClr val="65625E"/>
      </a:accent5>
      <a:accent6>
        <a:srgbClr val="454038"/>
      </a:accent6>
      <a:hlink>
        <a:srgbClr val="0563C1"/>
      </a:hlink>
      <a:folHlink>
        <a:srgbClr val="954F72"/>
      </a:folHlink>
    </a:clrScheme>
    <a:fontScheme name="NirasThemeFonts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16"/>
  <sheetViews>
    <sheetView tabSelected="1" showRuler="0" zoomScale="80" zoomScaleNormal="80" zoomScaleSheetLayoutView="400" zoomScalePageLayoutView="5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18" sqref="D18"/>
    </sheetView>
  </sheetViews>
  <sheetFormatPr defaultColWidth="8.1796875" defaultRowHeight="28.2" customHeight="1" x14ac:dyDescent="0.2"/>
  <cols>
    <col min="1" max="1" width="3.453125" style="18" customWidth="1"/>
    <col min="2" max="2" width="9.36328125" style="17" bestFit="1" customWidth="1"/>
    <col min="3" max="3" width="11.1796875" style="19" customWidth="1"/>
    <col min="4" max="4" width="20.36328125" style="1" customWidth="1"/>
    <col min="5" max="5" width="20.81640625" style="1" customWidth="1"/>
    <col min="6" max="6" width="5.26953125" style="1" bestFit="1" customWidth="1"/>
    <col min="7" max="8" width="9" style="1" bestFit="1" customWidth="1"/>
    <col min="9" max="9" width="28.6328125" style="1" customWidth="1"/>
    <col min="10" max="10" width="7.08984375" style="12" customWidth="1"/>
    <col min="11" max="12" width="4.1796875" style="4" customWidth="1"/>
    <col min="13" max="13" width="1.90625" style="1" customWidth="1"/>
    <col min="14" max="15" width="1.6328125" style="1" bestFit="1" customWidth="1"/>
    <col min="16" max="16" width="5.6328125" style="1" customWidth="1"/>
    <col min="17" max="17" width="6.36328125" style="1" customWidth="1"/>
    <col min="18" max="18" width="5.6328125" style="1" customWidth="1"/>
    <col min="19" max="19" width="33.08984375" style="14" customWidth="1"/>
    <col min="20" max="20" width="8.1796875" style="1"/>
    <col min="21" max="21" width="8.1796875" style="1" customWidth="1"/>
    <col min="22" max="16384" width="8.1796875" style="1"/>
  </cols>
  <sheetData>
    <row r="1" spans="1:20" ht="15.6" customHeight="1" x14ac:dyDescent="0.2">
      <c r="A1" s="18">
        <f>COUNTIF(D4:D16,"*")</f>
        <v>13</v>
      </c>
      <c r="B1" s="34" t="s">
        <v>0</v>
      </c>
      <c r="C1" s="35"/>
      <c r="D1" s="35"/>
      <c r="I1" s="3">
        <f ca="1">TODAY()</f>
        <v>44146</v>
      </c>
      <c r="J1" s="11"/>
      <c r="K1" s="36" t="s">
        <v>12</v>
      </c>
      <c r="L1" s="36"/>
      <c r="M1" s="5"/>
    </row>
    <row r="2" spans="1:20" ht="15.6" customHeight="1" x14ac:dyDescent="0.2">
      <c r="A2" s="18">
        <f>COUNTIF(A4:A16,"")+COUNTIF(A4:A16,"o")</f>
        <v>13</v>
      </c>
      <c r="B2" s="34"/>
      <c r="C2" s="35"/>
      <c r="D2" s="35"/>
      <c r="K2" s="37" t="s">
        <v>13</v>
      </c>
      <c r="L2" s="37"/>
      <c r="M2" s="6"/>
    </row>
    <row r="3" spans="1:20" ht="70.95" customHeight="1" x14ac:dyDescent="0.2">
      <c r="B3" s="16" t="s">
        <v>11</v>
      </c>
      <c r="C3" s="8" t="s">
        <v>19</v>
      </c>
      <c r="D3" s="2" t="s">
        <v>7</v>
      </c>
      <c r="E3" s="2" t="s">
        <v>1</v>
      </c>
      <c r="F3" s="8" t="s">
        <v>51</v>
      </c>
      <c r="G3" s="2" t="s">
        <v>2</v>
      </c>
      <c r="H3" s="2" t="s">
        <v>3</v>
      </c>
      <c r="I3" s="2" t="s">
        <v>4</v>
      </c>
      <c r="J3" s="7" t="s">
        <v>16</v>
      </c>
      <c r="K3" s="10" t="s">
        <v>9</v>
      </c>
      <c r="L3" s="10" t="s">
        <v>26</v>
      </c>
      <c r="P3" s="9" t="s">
        <v>14</v>
      </c>
      <c r="Q3" s="9" t="s">
        <v>17</v>
      </c>
      <c r="R3" s="9" t="s">
        <v>18</v>
      </c>
      <c r="S3" s="13" t="s">
        <v>24</v>
      </c>
      <c r="T3" s="1" t="s">
        <v>23</v>
      </c>
    </row>
    <row r="4" spans="1:20" ht="26.4" customHeight="1" x14ac:dyDescent="0.2">
      <c r="A4" s="1"/>
      <c r="B4" s="22">
        <v>0</v>
      </c>
      <c r="C4" s="21" t="s">
        <v>56</v>
      </c>
      <c r="D4" s="21" t="s">
        <v>57</v>
      </c>
      <c r="E4" s="24" t="s">
        <v>50</v>
      </c>
      <c r="F4" s="24">
        <v>6</v>
      </c>
      <c r="G4" s="25">
        <v>44138</v>
      </c>
      <c r="H4" s="25">
        <v>44145</v>
      </c>
      <c r="I4" s="21" t="s">
        <v>52</v>
      </c>
      <c r="J4" s="26">
        <v>344825</v>
      </c>
      <c r="K4" s="27" t="s">
        <v>10</v>
      </c>
      <c r="L4" s="27" t="s">
        <v>10</v>
      </c>
      <c r="M4" s="28">
        <f ca="1">N4+O4</f>
        <v>1</v>
      </c>
      <c r="N4" s="24">
        <f ca="1">IF(G4&lt;=$I$1,1,0)</f>
        <v>1</v>
      </c>
      <c r="O4" s="24">
        <f ca="1">IF(H4&gt;=$I$1,1,0)</f>
        <v>0</v>
      </c>
      <c r="P4" s="24">
        <f ca="1">IF(H4="?","",H4-$I$1)</f>
        <v>-1</v>
      </c>
      <c r="Q4" s="29">
        <f>IF(G4="?","",WEEKNUM(G4))</f>
        <v>45</v>
      </c>
      <c r="R4" s="29">
        <f>IF(H4="?","",WEEKNUM(H4))</f>
        <v>46</v>
      </c>
    </row>
    <row r="5" spans="1:20" ht="26.4" customHeight="1" x14ac:dyDescent="0.2">
      <c r="A5" s="1"/>
      <c r="B5" s="20" t="s">
        <v>32</v>
      </c>
      <c r="C5" s="21" t="s">
        <v>53</v>
      </c>
      <c r="D5" s="24" t="s">
        <v>54</v>
      </c>
      <c r="E5" s="24" t="s">
        <v>50</v>
      </c>
      <c r="F5" s="24">
        <v>8</v>
      </c>
      <c r="G5" s="30">
        <v>44139</v>
      </c>
      <c r="H5" s="30">
        <v>44211</v>
      </c>
      <c r="I5" s="21" t="s">
        <v>55</v>
      </c>
      <c r="J5" s="31">
        <v>344882</v>
      </c>
      <c r="K5" s="27" t="s">
        <v>10</v>
      </c>
      <c r="L5" s="27" t="s">
        <v>10</v>
      </c>
      <c r="M5" s="28">
        <f ca="1">N5+O5</f>
        <v>2</v>
      </c>
      <c r="N5" s="24">
        <f ca="1">IF(G5&lt;=$I$1,1,0)</f>
        <v>1</v>
      </c>
      <c r="O5" s="24">
        <f ca="1">IF(H5&gt;=$I$1,1,0)</f>
        <v>1</v>
      </c>
      <c r="P5" s="24">
        <f ca="1">IF(H5="?","",H5-$I$1)</f>
        <v>65</v>
      </c>
      <c r="Q5" s="29">
        <f>IF(G5="?","",WEEKNUM(G5))</f>
        <v>45</v>
      </c>
      <c r="R5" s="29">
        <f>IF(H5="?","",WEEKNUM(H5))</f>
        <v>3</v>
      </c>
      <c r="S5" s="23"/>
    </row>
    <row r="6" spans="1:20" ht="26.4" customHeight="1" x14ac:dyDescent="0.2">
      <c r="A6" s="1"/>
      <c r="B6" s="22">
        <v>0</v>
      </c>
      <c r="C6" s="21" t="s">
        <v>29</v>
      </c>
      <c r="D6" s="21" t="s">
        <v>25</v>
      </c>
      <c r="E6" s="24" t="s">
        <v>50</v>
      </c>
      <c r="F6" s="24">
        <v>20</v>
      </c>
      <c r="G6" s="25">
        <v>43985</v>
      </c>
      <c r="H6" s="25">
        <v>44958</v>
      </c>
      <c r="I6" s="21" t="s">
        <v>44</v>
      </c>
      <c r="J6" s="26">
        <v>311201</v>
      </c>
      <c r="K6" s="27" t="s">
        <v>10</v>
      </c>
      <c r="L6" s="27" t="s">
        <v>10</v>
      </c>
      <c r="M6" s="28">
        <f ca="1">N6+O6</f>
        <v>2</v>
      </c>
      <c r="N6" s="24">
        <f ca="1">IF(G6&lt;=$I$1,1,0)</f>
        <v>1</v>
      </c>
      <c r="O6" s="24">
        <f ca="1">IF(H6&gt;=$I$1,1,0)</f>
        <v>1</v>
      </c>
      <c r="P6" s="24">
        <f ca="1">IF(H6="?","",H6-$I$1)</f>
        <v>812</v>
      </c>
      <c r="Q6" s="29">
        <f>IF(G6="?","",WEEKNUM(G6))</f>
        <v>23</v>
      </c>
      <c r="R6" s="29">
        <f>IF(H6="?","",WEEKNUM(H6))</f>
        <v>5</v>
      </c>
      <c r="S6" s="15"/>
    </row>
    <row r="7" spans="1:20" ht="26.4" customHeight="1" x14ac:dyDescent="0.2">
      <c r="B7" s="22">
        <v>14</v>
      </c>
      <c r="C7" s="21" t="s">
        <v>15</v>
      </c>
      <c r="D7" s="24" t="s">
        <v>20</v>
      </c>
      <c r="E7" s="24" t="s">
        <v>50</v>
      </c>
      <c r="F7" s="24">
        <v>20</v>
      </c>
      <c r="G7" s="25">
        <v>43935</v>
      </c>
      <c r="H7" s="25">
        <v>44459</v>
      </c>
      <c r="I7" s="21" t="s">
        <v>43</v>
      </c>
      <c r="J7" s="26">
        <v>307013</v>
      </c>
      <c r="K7" s="27" t="s">
        <v>10</v>
      </c>
      <c r="L7" s="27" t="s">
        <v>10</v>
      </c>
      <c r="M7" s="28">
        <f ca="1">N7+O7</f>
        <v>2</v>
      </c>
      <c r="N7" s="24">
        <f ca="1">IF(G7&lt;=$I$1,1,0)</f>
        <v>1</v>
      </c>
      <c r="O7" s="24">
        <f ca="1">IF(H7&gt;=$I$1,1,0)</f>
        <v>1</v>
      </c>
      <c r="P7" s="24">
        <f ca="1">IF(H7="?","",H7-$I$1)</f>
        <v>313</v>
      </c>
      <c r="Q7" s="29">
        <f>IF(G7="?","",WEEKNUM(G7))</f>
        <v>16</v>
      </c>
      <c r="R7" s="29">
        <f>IF(H7="?","",WEEKNUM(H7))</f>
        <v>39</v>
      </c>
      <c r="S7" s="15"/>
    </row>
    <row r="8" spans="1:20" ht="26.4" customHeight="1" x14ac:dyDescent="0.2">
      <c r="B8" s="22" t="s">
        <v>39</v>
      </c>
      <c r="C8" s="21" t="s">
        <v>36</v>
      </c>
      <c r="D8" s="21" t="s">
        <v>37</v>
      </c>
      <c r="E8" s="24" t="s">
        <v>49</v>
      </c>
      <c r="F8" s="24">
        <v>1</v>
      </c>
      <c r="G8" s="25">
        <v>43804</v>
      </c>
      <c r="H8" s="25">
        <v>44196</v>
      </c>
      <c r="I8" s="33" t="s">
        <v>38</v>
      </c>
      <c r="J8" s="26">
        <v>289117</v>
      </c>
      <c r="K8" s="27" t="s">
        <v>10</v>
      </c>
      <c r="L8" s="27" t="s">
        <v>10</v>
      </c>
      <c r="M8" s="28">
        <f ca="1">N8+O8</f>
        <v>2</v>
      </c>
      <c r="N8" s="24">
        <f ca="1">IF(G8&lt;=$I$1,1,0)</f>
        <v>1</v>
      </c>
      <c r="O8" s="24">
        <f ca="1">IF(H8&gt;=$I$1,1,0)</f>
        <v>1</v>
      </c>
      <c r="P8" s="24">
        <f ca="1">IF(H8="?","",H8-$I$1)</f>
        <v>50</v>
      </c>
      <c r="Q8" s="29">
        <f>IF(G8="?","",WEEKNUM(G8))</f>
        <v>49</v>
      </c>
      <c r="R8" s="29">
        <f>IF(H8="?","",WEEKNUM(H8))</f>
        <v>53</v>
      </c>
    </row>
    <row r="9" spans="1:20" ht="26.4" customHeight="1" x14ac:dyDescent="0.2">
      <c r="B9" s="32" t="s">
        <v>31</v>
      </c>
      <c r="C9" s="21" t="s">
        <v>29</v>
      </c>
      <c r="D9" s="24" t="s">
        <v>25</v>
      </c>
      <c r="E9" s="24" t="s">
        <v>49</v>
      </c>
      <c r="F9" s="24">
        <v>20</v>
      </c>
      <c r="G9" s="25">
        <v>43376</v>
      </c>
      <c r="H9" s="25">
        <v>44410</v>
      </c>
      <c r="I9" s="21" t="s">
        <v>28</v>
      </c>
      <c r="J9" s="21">
        <v>217421</v>
      </c>
      <c r="K9" s="27" t="s">
        <v>10</v>
      </c>
      <c r="L9" s="27" t="s">
        <v>10</v>
      </c>
      <c r="M9" s="28">
        <f ca="1">N9+O9</f>
        <v>2</v>
      </c>
      <c r="N9" s="24">
        <f ca="1">IF(G9&lt;=$I$1,1,0)</f>
        <v>1</v>
      </c>
      <c r="O9" s="24">
        <f ca="1">IF(H9&gt;=$I$1,1,0)</f>
        <v>1</v>
      </c>
      <c r="P9" s="24">
        <f ca="1">IF(H9="?","",H9-$I$1)</f>
        <v>264</v>
      </c>
      <c r="Q9" s="29">
        <f>IF(G9="?","",WEEKNUM(G9))</f>
        <v>40</v>
      </c>
      <c r="R9" s="29">
        <f>IF(H9="?","",WEEKNUM(H9))</f>
        <v>32</v>
      </c>
      <c r="S9" s="15" t="s">
        <v>42</v>
      </c>
    </row>
    <row r="10" spans="1:20" ht="26.4" customHeight="1" x14ac:dyDescent="0.2">
      <c r="B10" s="22">
        <v>0</v>
      </c>
      <c r="C10" s="21" t="s">
        <v>6</v>
      </c>
      <c r="D10" s="21" t="s">
        <v>8</v>
      </c>
      <c r="E10" s="24" t="s">
        <v>21</v>
      </c>
      <c r="F10" s="24">
        <v>2</v>
      </c>
      <c r="G10" s="25">
        <v>43831</v>
      </c>
      <c r="H10" s="25">
        <v>45299</v>
      </c>
      <c r="I10" s="21" t="s">
        <v>22</v>
      </c>
      <c r="J10" s="26">
        <v>292186</v>
      </c>
      <c r="K10" s="27" t="s">
        <v>10</v>
      </c>
      <c r="L10" s="27" t="s">
        <v>10</v>
      </c>
      <c r="M10" s="28">
        <f ca="1">N10+O10</f>
        <v>2</v>
      </c>
      <c r="N10" s="24">
        <f ca="1">IF(G10&lt;=$I$1,1,0)</f>
        <v>1</v>
      </c>
      <c r="O10" s="24">
        <f ca="1">IF(H10&gt;=$I$1,1,0)</f>
        <v>1</v>
      </c>
      <c r="P10" s="24">
        <f ca="1">IF(H10="?","",H10-$I$1)</f>
        <v>1153</v>
      </c>
      <c r="Q10" s="29">
        <f>IF(G10="?","",WEEKNUM(G10))</f>
        <v>1</v>
      </c>
      <c r="R10" s="29">
        <f>IF(H10="?","",WEEKNUM(H10))</f>
        <v>2</v>
      </c>
      <c r="S10" s="14" t="s">
        <v>40</v>
      </c>
    </row>
    <row r="11" spans="1:20" ht="26.4" customHeight="1" x14ac:dyDescent="0.2">
      <c r="B11" s="22">
        <v>0</v>
      </c>
      <c r="C11" s="21" t="s">
        <v>29</v>
      </c>
      <c r="D11" s="21" t="s">
        <v>25</v>
      </c>
      <c r="E11" s="24" t="s">
        <v>5</v>
      </c>
      <c r="F11" s="24">
        <v>20</v>
      </c>
      <c r="G11" s="25">
        <v>43388</v>
      </c>
      <c r="H11" s="25">
        <v>44218</v>
      </c>
      <c r="I11" s="21" t="s">
        <v>30</v>
      </c>
      <c r="J11" s="26">
        <v>218587</v>
      </c>
      <c r="K11" s="27" t="s">
        <v>10</v>
      </c>
      <c r="L11" s="27" t="s">
        <v>10</v>
      </c>
      <c r="M11" s="28">
        <f ca="1">N11+O11</f>
        <v>2</v>
      </c>
      <c r="N11" s="24">
        <f ca="1">IF(G11&lt;=$I$1,1,0)</f>
        <v>1</v>
      </c>
      <c r="O11" s="24">
        <f ca="1">IF(H11&gt;=$I$1,1,0)</f>
        <v>1</v>
      </c>
      <c r="P11" s="24">
        <f ca="1">IF(H11="?","",H11-$I$1)</f>
        <v>72</v>
      </c>
      <c r="Q11" s="29">
        <f>IF(G11="?","",WEEKNUM(G11))</f>
        <v>42</v>
      </c>
      <c r="R11" s="29">
        <f>IF(H11="?","",WEEKNUM(H11))</f>
        <v>4</v>
      </c>
    </row>
    <row r="12" spans="1:20" ht="26.4" customHeight="1" x14ac:dyDescent="0.2">
      <c r="B12" s="22">
        <v>0</v>
      </c>
      <c r="C12" s="21" t="s">
        <v>29</v>
      </c>
      <c r="D12" s="24" t="s">
        <v>25</v>
      </c>
      <c r="E12" s="24" t="s">
        <v>5</v>
      </c>
      <c r="F12" s="24">
        <v>27</v>
      </c>
      <c r="G12" s="25">
        <v>43885</v>
      </c>
      <c r="H12" s="25">
        <v>44896</v>
      </c>
      <c r="I12" s="21" t="s">
        <v>41</v>
      </c>
      <c r="J12" s="26">
        <v>299524</v>
      </c>
      <c r="K12" s="27" t="s">
        <v>10</v>
      </c>
      <c r="L12" s="27" t="s">
        <v>10</v>
      </c>
      <c r="M12" s="28">
        <f ca="1">N12+O12</f>
        <v>2</v>
      </c>
      <c r="N12" s="24">
        <f ca="1">IF(G12&lt;=$I$1,1,0)</f>
        <v>1</v>
      </c>
      <c r="O12" s="24">
        <f ca="1">IF(H12&gt;=$I$1,1,0)</f>
        <v>1</v>
      </c>
      <c r="P12" s="24">
        <f ca="1">IF(H12="?","",H12-$I$1)</f>
        <v>750</v>
      </c>
      <c r="Q12" s="29">
        <f>IF(G12="?","",WEEKNUM(G12))</f>
        <v>9</v>
      </c>
      <c r="R12" s="29">
        <f>IF(H12="?","",WEEKNUM(H12))</f>
        <v>49</v>
      </c>
      <c r="S12" s="15"/>
    </row>
    <row r="13" spans="1:20" ht="26.4" customHeight="1" x14ac:dyDescent="0.2">
      <c r="A13" s="1"/>
      <c r="B13" s="22">
        <v>0</v>
      </c>
      <c r="C13" s="21" t="s">
        <v>29</v>
      </c>
      <c r="D13" s="24" t="s">
        <v>25</v>
      </c>
      <c r="E13" s="24" t="s">
        <v>5</v>
      </c>
      <c r="F13" s="24">
        <v>34</v>
      </c>
      <c r="G13" s="25">
        <v>43761</v>
      </c>
      <c r="H13" s="25">
        <v>44521</v>
      </c>
      <c r="I13" s="21" t="s">
        <v>35</v>
      </c>
      <c r="J13" s="26">
        <v>281285</v>
      </c>
      <c r="K13" s="27" t="s">
        <v>10</v>
      </c>
      <c r="L13" s="27" t="s">
        <v>10</v>
      </c>
      <c r="M13" s="28">
        <f ca="1">N13+O13</f>
        <v>2</v>
      </c>
      <c r="N13" s="24">
        <f ca="1">IF(G13&lt;=$I$1,1,0)</f>
        <v>1</v>
      </c>
      <c r="O13" s="24">
        <f ca="1">IF(H13&gt;=$I$1,1,0)</f>
        <v>1</v>
      </c>
      <c r="P13" s="24">
        <f ca="1">IF(H13="?","",H13-$I$1)</f>
        <v>375</v>
      </c>
      <c r="Q13" s="29">
        <f>IF(G13="?","",WEEKNUM(G13))</f>
        <v>43</v>
      </c>
      <c r="R13" s="29">
        <f>IF(H13="?","",WEEKNUM(H13))</f>
        <v>48</v>
      </c>
    </row>
    <row r="14" spans="1:20" ht="26.4" customHeight="1" x14ac:dyDescent="0.2">
      <c r="B14" s="22">
        <v>0</v>
      </c>
      <c r="C14" s="21" t="s">
        <v>29</v>
      </c>
      <c r="D14" s="24" t="s">
        <v>25</v>
      </c>
      <c r="E14" s="24" t="s">
        <v>5</v>
      </c>
      <c r="F14" s="24">
        <v>34</v>
      </c>
      <c r="G14" s="25">
        <v>43635</v>
      </c>
      <c r="H14" s="25">
        <v>45289</v>
      </c>
      <c r="I14" s="21" t="s">
        <v>33</v>
      </c>
      <c r="J14" s="26">
        <v>258586</v>
      </c>
      <c r="K14" s="27" t="s">
        <v>10</v>
      </c>
      <c r="L14" s="27" t="s">
        <v>10</v>
      </c>
      <c r="M14" s="28">
        <f ca="1">N14+O14</f>
        <v>2</v>
      </c>
      <c r="N14" s="24">
        <f ca="1">IF(G14&lt;=$I$1,1,0)</f>
        <v>1</v>
      </c>
      <c r="O14" s="24">
        <f ca="1">IF(H14&gt;=$I$1,1,0)</f>
        <v>1</v>
      </c>
      <c r="P14" s="24">
        <f ca="1">IF(H14="?","",H14-$I$1)</f>
        <v>1143</v>
      </c>
      <c r="Q14" s="29">
        <f>IF(G14="?","",WEEKNUM(G14))</f>
        <v>25</v>
      </c>
      <c r="R14" s="29">
        <f>IF(H14="?","",WEEKNUM(H14))</f>
        <v>52</v>
      </c>
      <c r="S14" s="15"/>
    </row>
    <row r="15" spans="1:20" ht="26.4" customHeight="1" x14ac:dyDescent="0.2">
      <c r="B15" s="22">
        <v>0</v>
      </c>
      <c r="C15" s="21" t="s">
        <v>29</v>
      </c>
      <c r="D15" s="24" t="s">
        <v>25</v>
      </c>
      <c r="E15" s="24" t="s">
        <v>5</v>
      </c>
      <c r="F15" s="24">
        <v>34</v>
      </c>
      <c r="G15" s="25">
        <v>43598</v>
      </c>
      <c r="H15" s="25">
        <v>44925</v>
      </c>
      <c r="I15" s="21" t="s">
        <v>34</v>
      </c>
      <c r="J15" s="26">
        <v>250975</v>
      </c>
      <c r="K15" s="27" t="s">
        <v>10</v>
      </c>
      <c r="L15" s="27" t="s">
        <v>10</v>
      </c>
      <c r="M15" s="28">
        <f ca="1">N15+O15</f>
        <v>2</v>
      </c>
      <c r="N15" s="24">
        <f ca="1">IF(G15&lt;=$I$1,1,0)</f>
        <v>1</v>
      </c>
      <c r="O15" s="24">
        <f ca="1">IF(H15&gt;=$I$1,1,0)</f>
        <v>1</v>
      </c>
      <c r="P15" s="24">
        <f ca="1">IF(H15="?","",H15-$I$1)</f>
        <v>779</v>
      </c>
      <c r="Q15" s="29">
        <f>IF(G15="?","",WEEKNUM(G15))</f>
        <v>20</v>
      </c>
      <c r="R15" s="29">
        <f>IF(H15="?","",WEEKNUM(H15))</f>
        <v>53</v>
      </c>
      <c r="S15" s="15"/>
    </row>
    <row r="16" spans="1:20" ht="26.4" customHeight="1" x14ac:dyDescent="0.2">
      <c r="B16" s="20" t="s">
        <v>46</v>
      </c>
      <c r="C16" s="21" t="s">
        <v>48</v>
      </c>
      <c r="D16" s="21" t="s">
        <v>45</v>
      </c>
      <c r="E16" s="24" t="s">
        <v>27</v>
      </c>
      <c r="F16" s="24">
        <v>11</v>
      </c>
      <c r="G16" s="25">
        <v>44000</v>
      </c>
      <c r="H16" s="25">
        <v>44196</v>
      </c>
      <c r="I16" s="21" t="s">
        <v>47</v>
      </c>
      <c r="J16" s="26">
        <v>318023</v>
      </c>
      <c r="K16" s="27" t="s">
        <v>10</v>
      </c>
      <c r="L16" s="27" t="s">
        <v>10</v>
      </c>
      <c r="M16" s="28">
        <f ca="1">N16+O16</f>
        <v>2</v>
      </c>
      <c r="N16" s="24">
        <f ca="1">IF(G16&lt;=$I$1,1,0)</f>
        <v>1</v>
      </c>
      <c r="O16" s="24">
        <f ca="1">IF(H16&gt;=$I$1,1,0)</f>
        <v>1</v>
      </c>
      <c r="P16" s="24">
        <f ca="1">IF(H16="?","",H16-$I$1)</f>
        <v>50</v>
      </c>
      <c r="Q16" s="29">
        <f>IF(G16="?","",WEEKNUM(G16))</f>
        <v>25</v>
      </c>
      <c r="R16" s="29">
        <f>IF(H16="?","",WEEKNUM(H16))</f>
        <v>53</v>
      </c>
      <c r="S16" s="15"/>
    </row>
  </sheetData>
  <autoFilter ref="A3:T16" xr:uid="{00000000-0009-0000-0000-000000000000}">
    <sortState xmlns:xlrd2="http://schemas.microsoft.com/office/spreadsheetml/2017/richdata2" ref="A4:T16">
      <sortCondition ref="E3:E16"/>
    </sortState>
  </autoFilter>
  <mergeCells count="3">
    <mergeCell ref="B1:D2"/>
    <mergeCell ref="K1:L1"/>
    <mergeCell ref="K2:L2"/>
  </mergeCells>
  <phoneticPr fontId="1" type="noConversion"/>
  <conditionalFormatting sqref="P7:P8">
    <cfRule type="cellIs" dxfId="58" priority="4768" operator="lessThan">
      <formula>0</formula>
    </cfRule>
    <cfRule type="cellIs" dxfId="57" priority="4769" operator="lessThan">
      <formula>5</formula>
    </cfRule>
  </conditionalFormatting>
  <conditionalFormatting sqref="P7">
    <cfRule type="cellIs" dxfId="56" priority="4538" operator="lessThan">
      <formula>0</formula>
    </cfRule>
    <cfRule type="cellIs" dxfId="55" priority="4539" operator="lessThan">
      <formula>5</formula>
    </cfRule>
  </conditionalFormatting>
  <conditionalFormatting sqref="K7:L7">
    <cfRule type="cellIs" dxfId="54" priority="3460" operator="notEqual">
      <formula>"x"</formula>
    </cfRule>
  </conditionalFormatting>
  <conditionalFormatting sqref="M7:M8 M15:M16">
    <cfRule type="cellIs" dxfId="53" priority="3117" operator="equal">
      <formula>O7</formula>
    </cfRule>
    <cfRule type="cellIs" dxfId="52" priority="3118" operator="greaterThan">
      <formula>1</formula>
    </cfRule>
  </conditionalFormatting>
  <conditionalFormatting sqref="P9">
    <cfRule type="cellIs" dxfId="51" priority="2672" operator="lessThan">
      <formula>0</formula>
    </cfRule>
    <cfRule type="cellIs" dxfId="50" priority="2673" operator="lessThan">
      <formula>5</formula>
    </cfRule>
  </conditionalFormatting>
  <conditionalFormatting sqref="P9">
    <cfRule type="cellIs" dxfId="49" priority="2670" operator="lessThan">
      <formula>0</formula>
    </cfRule>
    <cfRule type="cellIs" dxfId="48" priority="2671" operator="lessThan">
      <formula>5</formula>
    </cfRule>
  </conditionalFormatting>
  <conditionalFormatting sqref="M9">
    <cfRule type="cellIs" dxfId="47" priority="2668" operator="equal">
      <formula>O9</formula>
    </cfRule>
    <cfRule type="cellIs" dxfId="46" priority="2669" operator="greaterThan">
      <formula>1</formula>
    </cfRule>
  </conditionalFormatting>
  <conditionalFormatting sqref="P10:P11 P13">
    <cfRule type="cellIs" dxfId="45" priority="1312" operator="lessThan">
      <formula>0</formula>
    </cfRule>
    <cfRule type="cellIs" dxfId="44" priority="1313" operator="lessThan">
      <formula>5</formula>
    </cfRule>
  </conditionalFormatting>
  <conditionalFormatting sqref="P10:P11 P13">
    <cfRule type="cellIs" dxfId="43" priority="1310" operator="lessThan">
      <formula>0</formula>
    </cfRule>
    <cfRule type="cellIs" dxfId="42" priority="1311" operator="lessThan">
      <formula>5</formula>
    </cfRule>
  </conditionalFormatting>
  <conditionalFormatting sqref="M10:M11 M13">
    <cfRule type="cellIs" dxfId="41" priority="1308" operator="equal">
      <formula>O10</formula>
    </cfRule>
    <cfRule type="cellIs" dxfId="40" priority="1309" operator="greaterThan">
      <formula>1</formula>
    </cfRule>
  </conditionalFormatting>
  <conditionalFormatting sqref="P12">
    <cfRule type="cellIs" dxfId="39" priority="1020" operator="lessThan">
      <formula>0</formula>
    </cfRule>
    <cfRule type="cellIs" dxfId="38" priority="1021" operator="lessThan">
      <formula>5</formula>
    </cfRule>
  </conditionalFormatting>
  <conditionalFormatting sqref="P12">
    <cfRule type="cellIs" dxfId="37" priority="1018" operator="lessThan">
      <formula>0</formula>
    </cfRule>
    <cfRule type="cellIs" dxfId="36" priority="1019" operator="lessThan">
      <formula>5</formula>
    </cfRule>
  </conditionalFormatting>
  <conditionalFormatting sqref="M12">
    <cfRule type="cellIs" dxfId="35" priority="1016" operator="equal">
      <formula>O12</formula>
    </cfRule>
    <cfRule type="cellIs" dxfId="34" priority="1017" operator="greaterThan">
      <formula>1</formula>
    </cfRule>
  </conditionalFormatting>
  <conditionalFormatting sqref="K8:L13">
    <cfRule type="cellIs" dxfId="33" priority="936" operator="notEqual">
      <formula>"x"</formula>
    </cfRule>
  </conditionalFormatting>
  <conditionalFormatting sqref="P6">
    <cfRule type="cellIs" dxfId="32" priority="551" operator="lessThan">
      <formula>0</formula>
    </cfRule>
    <cfRule type="cellIs" dxfId="31" priority="552" operator="lessThan">
      <formula>5</formula>
    </cfRule>
  </conditionalFormatting>
  <conditionalFormatting sqref="P6">
    <cfRule type="cellIs" dxfId="30" priority="549" operator="lessThan">
      <formula>0</formula>
    </cfRule>
    <cfRule type="cellIs" dxfId="29" priority="550" operator="lessThan">
      <formula>5</formula>
    </cfRule>
  </conditionalFormatting>
  <conditionalFormatting sqref="K6:L6">
    <cfRule type="cellIs" dxfId="28" priority="548" operator="notEqual">
      <formula>"x"</formula>
    </cfRule>
  </conditionalFormatting>
  <conditionalFormatting sqref="M6">
    <cfRule type="cellIs" dxfId="27" priority="546" operator="equal">
      <formula>O6</formula>
    </cfRule>
    <cfRule type="cellIs" dxfId="26" priority="547" operator="greaterThan">
      <formula>1</formula>
    </cfRule>
  </conditionalFormatting>
  <conditionalFormatting sqref="P4">
    <cfRule type="cellIs" dxfId="25" priority="544" operator="lessThan">
      <formula>0</formula>
    </cfRule>
    <cfRule type="cellIs" dxfId="24" priority="545" operator="lessThan">
      <formula>5</formula>
    </cfRule>
  </conditionalFormatting>
  <conditionalFormatting sqref="P4">
    <cfRule type="cellIs" dxfId="23" priority="542" operator="lessThan">
      <formula>0</formula>
    </cfRule>
    <cfRule type="cellIs" dxfId="22" priority="543" operator="lessThan">
      <formula>5</formula>
    </cfRule>
  </conditionalFormatting>
  <conditionalFormatting sqref="K4:L4">
    <cfRule type="cellIs" dxfId="21" priority="541" operator="notEqual">
      <formula>"x"</formula>
    </cfRule>
  </conditionalFormatting>
  <conditionalFormatting sqref="M4">
    <cfRule type="cellIs" dxfId="20" priority="539" operator="equal">
      <formula>O4</formula>
    </cfRule>
    <cfRule type="cellIs" dxfId="19" priority="540" operator="greaterThan">
      <formula>1</formula>
    </cfRule>
  </conditionalFormatting>
  <conditionalFormatting sqref="P5">
    <cfRule type="cellIs" dxfId="18" priority="537" operator="lessThan">
      <formula>0</formula>
    </cfRule>
    <cfRule type="cellIs" dxfId="17" priority="538" operator="lessThan">
      <formula>5</formula>
    </cfRule>
  </conditionalFormatting>
  <conditionalFormatting sqref="P5">
    <cfRule type="cellIs" dxfId="16" priority="535" operator="lessThan">
      <formula>0</formula>
    </cfRule>
    <cfRule type="cellIs" dxfId="15" priority="536" operator="lessThan">
      <formula>5</formula>
    </cfRule>
  </conditionalFormatting>
  <conditionalFormatting sqref="K5:L5">
    <cfRule type="cellIs" dxfId="14" priority="534" operator="notEqual">
      <formula>"x"</formula>
    </cfRule>
  </conditionalFormatting>
  <conditionalFormatting sqref="M5">
    <cfRule type="cellIs" dxfId="13" priority="532" operator="equal">
      <formula>O5</formula>
    </cfRule>
    <cfRule type="cellIs" dxfId="12" priority="533" operator="greaterThan">
      <formula>1</formula>
    </cfRule>
  </conditionalFormatting>
  <conditionalFormatting sqref="P14">
    <cfRule type="cellIs" dxfId="11" priority="460" operator="lessThan">
      <formula>0</formula>
    </cfRule>
    <cfRule type="cellIs" dxfId="10" priority="461" operator="lessThan">
      <formula>5</formula>
    </cfRule>
  </conditionalFormatting>
  <conditionalFormatting sqref="P14">
    <cfRule type="cellIs" dxfId="9" priority="458" operator="lessThan">
      <formula>0</formula>
    </cfRule>
    <cfRule type="cellIs" dxfId="8" priority="459" operator="lessThan">
      <formula>5</formula>
    </cfRule>
  </conditionalFormatting>
  <conditionalFormatting sqref="M14">
    <cfRule type="cellIs" dxfId="7" priority="456" operator="equal">
      <formula>O14</formula>
    </cfRule>
    <cfRule type="cellIs" dxfId="6" priority="457" operator="greaterThan">
      <formula>1</formula>
    </cfRule>
  </conditionalFormatting>
  <conditionalFormatting sqref="K14:L14">
    <cfRule type="cellIs" dxfId="5" priority="455" operator="notEqual">
      <formula>"x"</formula>
    </cfRule>
  </conditionalFormatting>
  <conditionalFormatting sqref="P15:P16">
    <cfRule type="cellIs" dxfId="4" priority="406" operator="lessThan">
      <formula>0</formula>
    </cfRule>
    <cfRule type="cellIs" dxfId="3" priority="407" operator="lessThan">
      <formula>5</formula>
    </cfRule>
  </conditionalFormatting>
  <conditionalFormatting sqref="P15:P16">
    <cfRule type="cellIs" dxfId="2" priority="404" operator="lessThan">
      <formula>0</formula>
    </cfRule>
    <cfRule type="cellIs" dxfId="1" priority="405" operator="lessThan">
      <formula>5</formula>
    </cfRule>
  </conditionalFormatting>
  <conditionalFormatting sqref="K15:L16">
    <cfRule type="cellIs" dxfId="0" priority="401" operator="notEqual">
      <formula>"x"</formula>
    </cfRule>
  </conditionalFormatting>
  <pageMargins left="0.23622047244094491" right="0.23622047244094491" top="0.74803149606299213" bottom="0.74803149606299213" header="0.31496062992125984" footer="0.31496062992125984"/>
  <pageSetup paperSize="9" scale="87" fitToHeight="0" orientation="landscape" r:id="rId1"/>
  <headerFooter>
    <oddHeader xml:space="preserve">&amp;L&amp;G&amp;R&amp;18 </oddHeader>
    <oddFooter>&amp;L&amp;"Verdana,Normal"&amp;8NIRAS A/S
&amp;C&amp;"Verdana,Normal"&amp;8Page &amp;P of &amp;K000000&amp;N</oddFooter>
    <firstHeader xml:space="preserve">&amp;L&amp;G&amp;R&amp;18 </firstHeader>
    <firstFooter xml:space="preserve">&amp;L&amp;"Verdana,Regular"&amp;8NIRAS A/S
Sortemosevej 19
3450 Allerød, Denmark&amp;C&amp;8Reg. No. 37295728 Denmark
FRI, FIDIC
www.niras.com&amp;R&amp;"Verdana,Regular"&amp;8T: +45 4810 4200   
F: +45 4810 4300 
E: niras@niras.dk  </first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C0878F4B72F540835BA61498696BD5" ma:contentTypeVersion="8" ma:contentTypeDescription="Create a new document." ma:contentTypeScope="" ma:versionID="48bc8a4e7a78e3619d33f2bc2950647e">
  <xsd:schema xmlns:xsd="http://www.w3.org/2001/XMLSchema" xmlns:xs="http://www.w3.org/2001/XMLSchema" xmlns:p="http://schemas.microsoft.com/office/2006/metadata/properties" xmlns:ns3="46fe48fa-5683-4b21-9dee-23fb3fe1afe0" targetNamespace="http://schemas.microsoft.com/office/2006/metadata/properties" ma:root="true" ma:fieldsID="cef7ad8f4220815319eb66fa33a1d7a7" ns3:_="">
    <xsd:import namespace="46fe48fa-5683-4b21-9dee-23fb3fe1afe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e48fa-5683-4b21-9dee-23fb3fe1af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4D44FC-75BC-478C-957A-BA13F2026FE5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46fe48fa-5683-4b21-9dee-23fb3fe1afe0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D049210-286C-4FCB-AE1D-DF54A4C48E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fe48fa-5683-4b21-9dee-23fb3fe1af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7451ED4-C135-4561-B58F-2D6FFF082E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Vejspærringer</vt:lpstr>
      <vt:lpstr>Vejspærringer!Udskriftsområde</vt:lpstr>
      <vt:lpstr>Vejspærringer!Udskriftstitler</vt:lpstr>
    </vt:vector>
  </TitlesOfParts>
  <Company>NIRAS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Ida Cordtz</dc:creator>
  <cp:lastModifiedBy>Jørgen Beck Harder (JOBH)</cp:lastModifiedBy>
  <cp:lastPrinted>2020-03-12T16:58:02Z</cp:lastPrinted>
  <dcterms:created xsi:type="dcterms:W3CDTF">2011-12-22T06:15:14Z</dcterms:created>
  <dcterms:modified xsi:type="dcterms:W3CDTF">2020-11-11T16:13:44Z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0x010100DAC0878F4B72F540835BA61498696BD5</vt:lpwstr>
  </property>
  <property fmtid="{D5CDD505-2E9C-101B-9397-08002B2CF9AE}" pid="3" name="CCMSystem">
    <vt:lpwstr> </vt:lpwstr>
  </property>
</Properties>
</file>