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C4F1C90-05EB-6A55-5F09-09C24B55AC0B}"/>
  <workbookPr saveExternalLinkValues="0" updateLinks="always" codeName="ThisWorkbook"/>
  <bookViews>
    <workbookView xWindow="-120" yWindow="-120" windowWidth="29040" windowHeight="15840" activeTab="2"/>
  </bookViews>
  <sheets>
    <sheet name="MedarbejderData" sheetId="3" r:id="rId1"/>
    <sheet name="Beregningsdata" sheetId="12" r:id="rId2"/>
    <sheet name="Tidsregistrering" sheetId="10" r:id="rId3"/>
    <sheet name="Lønsedler" sheetId="4" r:id="rId4"/>
    <sheet name="Samlet Løn oversigt" sheetId="5" r:id="rId5"/>
  </sheets>
  <definedNames>
    <definedName name="DISABLE_STARTUP_MACRO">FALSE</definedName>
    <definedName name="DK">TRUE</definedName>
    <definedName name="EXCELGAARD" hidden="1">"(C) "&amp;IF(MAX(2004,MIN(2004,YEAR(NOW())))&gt;=YEAR(NOW()),"",MAX(2004,2004)&amp;" - ")&amp;YEAR(NOW())&amp;"   Dan Elgaard     (www.EXCELGAARD.dk)"</definedName>
    <definedName name="TEKST_01" hidden="1">"Denne regnearksfil viser, hvordan man kan lave et tidsregistreringsskema i Excel."</definedName>
    <definedName name="TEKST_02" hidden="1">"Regnearket er primært ment til at vise, hvordan man regner med tid i Excel, og der er derfor ikke lavet beregninger med beløb - kun med tid - men det burde være relativt enkelt at tilføje beløbskolonner til skemaet."</definedName>
    <definedName name="TEKST_03" hidden="1">"På dette faneblad kan man indtaste nogle forudsætninger for beregning af arbejdstider til skemaet, mens selve skemaet kan findes på et faneblad for sig selv i denne regnearksfil."</definedName>
    <definedName name="TEKST_04" hidden="1">"Bemærk, hvordan, der i skemaet er brugt funktionen, =VÆLG(), til at hentet forudsætninger fra dette faneblad, fremfor f.eks. =LOPSLAG(), der sikkert ville have været nemmere, kortere og mere overskueligt."</definedName>
    <definedName name="TEKST_05" hidden="1">"Årsagen til at, der er benyttet funktionen, =VÆLG(), er, at man dermed kan ændre alle overskrifterne og teksterne på dette faneblad, til hvad man måtte ønske, inkl. til andre sprog,"</definedName>
    <definedName name="TEKST_06" hidden="1">"uden at skulle bekymre sig om, at formlerne i arbejdstidsskemaet ikke vil virke fordi formlerne henviser til noget tekst, der ikke længere måtte eksisterer."</definedName>
    <definedName name="TEKST_07" hidden="1">"Der er i denne regnearksfil overhovedet ikke benyttet makroer eller anden form for VBA programmering, til at få selve skemaet til at virke."</definedName>
    <definedName name="TEKST_08" hidden="1">"Arbejdstidsskemaet antager, at første ugedag er mandag, men dette er let, at ændre, hvis man måtte ønske dette - man skal blot ændre navnet 'WDT' (WeekDayType) fra et 2-tal, til den ønskede ugedag."</definedName>
    <definedName name="TEKST_09" hidden="1">"Arbejdstidsskema er lavet til brug for 24-timers ur, og er ikke testet med 12-timers AM/PM tid  -  måske virker det, måske ikke..."</definedName>
    <definedName name="TEKST_10" hidden="1">"Ønsker man at benytte skemaet direkte til sin egen tidsregistrering, kan man eventuelt skjule de kolonner, som man ikke ønsker at benytte."</definedName>
    <definedName name="TEKST_11" hidden="1">"(Det anbefales, at undlade, at slette de uønskede/overflødige kollonner, så man altid kan 'hente dem frem igen', blot ved at vise dem igen, fra deres skjulte tilstand)"</definedName>
    <definedName name="TEKST_12" hidden="1">"Besøg websitet for fuld forklaring og dokumentation."</definedName>
    <definedName name="TEXT_01" hidden="1">"This workbook is an example on how to create a timesheet for registrating working hours."</definedName>
    <definedName name="TEXT_02" hidden="1">"The spreadsheet is only made to show how to calculate with time in Excel, and therefore there is no calculations with amounts - only with time - but, it should be relative simple to add columns for amounts to the sheet."</definedName>
    <definedName name="TEXT_03" hidden="1">"On this worksheet you can enter some assumptions for calculation worktime on the timesheet, but the timesheet itself is located on a worksheet by itself in this workbook."</definedName>
    <definedName name="TEXT_04" hidden="1">"Notice, how we use =CHOOSE() in the timesheet to fetch the assumptions from this worksheet, instead of =VLOOKUP(), which probably would be easier, shorter and more userfriendly."</definedName>
    <definedName name="TEXT_05" hidden="1">"Reason for using the function, =CHOOSE(), is, that it makes it possible to change the headlines on this spreadsheet to whatever you may want, including into other languages,"</definedName>
    <definedName name="TEXT_06" hidden="1">"without worrying about the formulas not working, because the formulas suddenly points to text that doesn't exsists anymore."</definedName>
    <definedName name="TEXT_07" hidden="1">"In this workbook we don't use macros or any other kind of VBA-programing to make the timesheet itself work - everything in the timesheet is made by pure worksheet-formulas."</definedName>
    <definedName name="TEXT_08" hidden="1">"The timesheet assumes that first day of the week is Monday, but this can easily be changed, if you want to - just change the name 'WDT' (WeekDayType) from the value 2, into the desired weekday-type."</definedName>
    <definedName name="TEXT_09" hidden="1">"The timesheet is made for a 24-hour clock, and has not been tested with a 12-hour AM/PM clock - maybe it'll work, maybe not..."</definedName>
    <definedName name="TEXT_10" hidden="1">"If you want to use the timesheet directly for your own timeregistretion, you can hide the columns, which you do not want to use."</definedName>
    <definedName name="TEXT_11" hidden="1">"(It is recommended not to delete the unwanted columns, so you can always easily 'bring the columns back', by unhiding them, in case you should need the columns in the future.)"</definedName>
    <definedName name="TEXT_12" hidden="1">"Visit the website for full explanation and documentation."</definedName>
    <definedName name="WDT">2</definedName>
  </definedNames>
  <calcPr calcId="14562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3" l="1"/>
  <c r="F9" i="3"/>
  <c r="G8" i="3"/>
  <c r="F8" i="3"/>
  <c r="A3" i="10" l="1"/>
  <c r="B3" i="10" s="1"/>
  <c r="E11" i="10"/>
  <c r="E10" i="10"/>
  <c r="I10" i="10"/>
  <c r="H10" i="10"/>
  <c r="H8" i="10"/>
  <c r="G10" i="10"/>
  <c r="D1428" i="4" l="1"/>
  <c r="D1374" i="4"/>
  <c r="D1320" i="4"/>
  <c r="D1266" i="4"/>
  <c r="D1212" i="4"/>
  <c r="D1158" i="4"/>
  <c r="D1104" i="4"/>
  <c r="D1050" i="4"/>
  <c r="D996" i="4"/>
  <c r="D942" i="4"/>
  <c r="D888" i="4"/>
  <c r="D834" i="4"/>
  <c r="D780" i="4"/>
  <c r="D726" i="4"/>
  <c r="D672" i="4"/>
  <c r="D618" i="4"/>
  <c r="D564" i="4"/>
  <c r="D510" i="4"/>
  <c r="D456" i="4"/>
  <c r="D402" i="4"/>
  <c r="D348" i="4"/>
  <c r="D294" i="4"/>
  <c r="D240" i="4"/>
  <c r="D186" i="4"/>
  <c r="D132" i="4"/>
  <c r="D78" i="4"/>
  <c r="D24" i="4"/>
  <c r="B11" i="4"/>
  <c r="D1429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11" i="4"/>
  <c r="D1410" i="4"/>
  <c r="D1375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57" i="4"/>
  <c r="D1356" i="4"/>
  <c r="D1321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03" i="4"/>
  <c r="D1302" i="4"/>
  <c r="D1267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49" i="4"/>
  <c r="D1248" i="4"/>
  <c r="D1213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195" i="4"/>
  <c r="D1194" i="4"/>
  <c r="D1159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41" i="4"/>
  <c r="D1140" i="4"/>
  <c r="D1105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087" i="4"/>
  <c r="D1086" i="4"/>
  <c r="D1051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33" i="4"/>
  <c r="D1032" i="4"/>
  <c r="D997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79" i="4"/>
  <c r="D978" i="4"/>
  <c r="D943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25" i="4"/>
  <c r="D924" i="4"/>
  <c r="D889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71" i="4"/>
  <c r="D870" i="4"/>
  <c r="D835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17" i="4"/>
  <c r="D816" i="4"/>
  <c r="D781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63" i="4"/>
  <c r="D762" i="4"/>
  <c r="D727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09" i="4"/>
  <c r="D708" i="4"/>
  <c r="D673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55" i="4"/>
  <c r="D654" i="4"/>
  <c r="D620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01" i="4"/>
  <c r="D600" i="4"/>
  <c r="D565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47" i="4"/>
  <c r="D546" i="4"/>
  <c r="D511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493" i="4"/>
  <c r="D492" i="4"/>
  <c r="D457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39" i="4"/>
  <c r="D438" i="4"/>
  <c r="D403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385" i="4"/>
  <c r="D384" i="4"/>
  <c r="D349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31" i="4"/>
  <c r="D330" i="4"/>
  <c r="D295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77" i="4"/>
  <c r="D276" i="4"/>
  <c r="D241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23" i="4"/>
  <c r="D222" i="4"/>
  <c r="D187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69" i="4"/>
  <c r="D168" i="4"/>
  <c r="D133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15" i="4"/>
  <c r="D114" i="4"/>
  <c r="D79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61" i="4"/>
  <c r="D60" i="4"/>
  <c r="D25" i="4"/>
  <c r="D12" i="4"/>
  <c r="D13" i="4"/>
  <c r="D14" i="4"/>
  <c r="D15" i="4"/>
  <c r="D16" i="4"/>
  <c r="D17" i="4"/>
  <c r="D18" i="4"/>
  <c r="D19" i="4"/>
  <c r="D20" i="4"/>
  <c r="D21" i="4"/>
  <c r="D22" i="4"/>
  <c r="D23" i="4"/>
  <c r="D8" i="4"/>
  <c r="D9" i="4"/>
  <c r="D10" i="4"/>
  <c r="D11" i="4"/>
  <c r="D7" i="4"/>
  <c r="D6" i="4"/>
  <c r="A1406" i="4"/>
  <c r="A1352" i="4"/>
  <c r="A1298" i="4"/>
  <c r="A1244" i="4"/>
  <c r="A1190" i="4"/>
  <c r="A1136" i="4"/>
  <c r="A1082" i="4"/>
  <c r="A1028" i="4"/>
  <c r="A974" i="4"/>
  <c r="A920" i="4"/>
  <c r="A866" i="4"/>
  <c r="A812" i="4"/>
  <c r="A758" i="4"/>
  <c r="A704" i="4"/>
  <c r="A650" i="4"/>
  <c r="A596" i="4"/>
  <c r="A542" i="4"/>
  <c r="A488" i="4"/>
  <c r="A434" i="4"/>
  <c r="A380" i="4"/>
  <c r="A326" i="4"/>
  <c r="A272" i="4"/>
  <c r="A218" i="4"/>
  <c r="A164" i="4"/>
  <c r="A110" i="4"/>
  <c r="A56" i="4"/>
  <c r="A2" i="4"/>
  <c r="H1" i="5"/>
  <c r="B1428" i="4" l="1"/>
  <c r="B1374" i="4"/>
  <c r="B1320" i="4"/>
  <c r="B1266" i="4"/>
  <c r="B1212" i="4"/>
  <c r="B1158" i="4"/>
  <c r="B1050" i="4"/>
  <c r="B1104" i="4"/>
  <c r="B996" i="4"/>
  <c r="B942" i="4"/>
  <c r="B888" i="4"/>
  <c r="B834" i="4"/>
  <c r="B780" i="4"/>
  <c r="B726" i="4"/>
  <c r="B672" i="4"/>
  <c r="B618" i="4"/>
  <c r="B564" i="4"/>
  <c r="B510" i="4"/>
  <c r="B456" i="4"/>
  <c r="B402" i="4"/>
  <c r="B348" i="4"/>
  <c r="B294" i="4"/>
  <c r="B240" i="4"/>
  <c r="B186" i="4"/>
  <c r="B132" i="4"/>
  <c r="B78" i="4"/>
  <c r="D1408" i="4"/>
  <c r="C1408" i="4"/>
  <c r="D1354" i="4"/>
  <c r="C1354" i="4"/>
  <c r="D1300" i="4"/>
  <c r="C1300" i="4"/>
  <c r="D1246" i="4"/>
  <c r="C1246" i="4"/>
  <c r="D1192" i="4"/>
  <c r="C1192" i="4"/>
  <c r="D1138" i="4"/>
  <c r="C1138" i="4"/>
  <c r="D1084" i="4"/>
  <c r="C1084" i="4"/>
  <c r="D1030" i="4"/>
  <c r="C1030" i="4"/>
  <c r="D976" i="4"/>
  <c r="C976" i="4"/>
  <c r="D922" i="4"/>
  <c r="C922" i="4"/>
  <c r="D868" i="4"/>
  <c r="C868" i="4"/>
  <c r="D814" i="4"/>
  <c r="C814" i="4"/>
  <c r="D760" i="4"/>
  <c r="C760" i="4"/>
  <c r="D706" i="4"/>
  <c r="C706" i="4"/>
  <c r="D652" i="4"/>
  <c r="C652" i="4"/>
  <c r="D598" i="4"/>
  <c r="C598" i="4"/>
  <c r="D544" i="4"/>
  <c r="C544" i="4"/>
  <c r="D490" i="4"/>
  <c r="C490" i="4"/>
  <c r="D436" i="4"/>
  <c r="C436" i="4"/>
  <c r="D382" i="4"/>
  <c r="C382" i="4"/>
  <c r="B1422" i="4"/>
  <c r="B1421" i="4"/>
  <c r="B1420" i="4"/>
  <c r="B1440" i="4"/>
  <c r="B1439" i="4"/>
  <c r="B1438" i="4"/>
  <c r="B1437" i="4"/>
  <c r="B1430" i="4"/>
  <c r="B1368" i="4"/>
  <c r="B1367" i="4"/>
  <c r="B1366" i="4"/>
  <c r="B1386" i="4"/>
  <c r="B1385" i="4"/>
  <c r="B1384" i="4"/>
  <c r="B1383" i="4"/>
  <c r="B1376" i="4"/>
  <c r="B1314" i="4"/>
  <c r="B1313" i="4"/>
  <c r="B1312" i="4"/>
  <c r="B1332" i="4"/>
  <c r="B1331" i="4"/>
  <c r="B1330" i="4"/>
  <c r="B1329" i="4"/>
  <c r="B1322" i="4"/>
  <c r="B1260" i="4"/>
  <c r="B1259" i="4"/>
  <c r="B1258" i="4"/>
  <c r="B1278" i="4"/>
  <c r="B1277" i="4"/>
  <c r="B1276" i="4"/>
  <c r="B1275" i="4"/>
  <c r="B1268" i="4"/>
  <c r="B1206" i="4"/>
  <c r="B1205" i="4"/>
  <c r="B1204" i="4"/>
  <c r="B1224" i="4"/>
  <c r="B1223" i="4"/>
  <c r="B1222" i="4"/>
  <c r="B1221" i="4"/>
  <c r="B1214" i="4"/>
  <c r="B1152" i="4"/>
  <c r="B1151" i="4"/>
  <c r="B1150" i="4"/>
  <c r="B1170" i="4"/>
  <c r="B1169" i="4"/>
  <c r="B1168" i="4"/>
  <c r="B1167" i="4"/>
  <c r="B1160" i="4"/>
  <c r="B1098" i="4"/>
  <c r="B1097" i="4"/>
  <c r="B1096" i="4"/>
  <c r="B1116" i="4"/>
  <c r="B1115" i="4"/>
  <c r="B1114" i="4"/>
  <c r="B1113" i="4"/>
  <c r="B1106" i="4"/>
  <c r="B1044" i="4"/>
  <c r="B1043" i="4"/>
  <c r="B1042" i="4"/>
  <c r="B1062" i="4"/>
  <c r="B1061" i="4"/>
  <c r="B1060" i="4"/>
  <c r="B1059" i="4"/>
  <c r="B1052" i="4"/>
  <c r="B990" i="4"/>
  <c r="B989" i="4"/>
  <c r="B988" i="4"/>
  <c r="B1008" i="4"/>
  <c r="B1007" i="4"/>
  <c r="B1006" i="4"/>
  <c r="B1005" i="4"/>
  <c r="B998" i="4"/>
  <c r="B936" i="4"/>
  <c r="B935" i="4"/>
  <c r="B934" i="4"/>
  <c r="B954" i="4"/>
  <c r="B953" i="4"/>
  <c r="B952" i="4"/>
  <c r="B951" i="4"/>
  <c r="B944" i="4"/>
  <c r="B882" i="4"/>
  <c r="B881" i="4"/>
  <c r="B880" i="4"/>
  <c r="B900" i="4"/>
  <c r="B899" i="4"/>
  <c r="B898" i="4"/>
  <c r="B897" i="4"/>
  <c r="B890" i="4"/>
  <c r="B828" i="4"/>
  <c r="B827" i="4"/>
  <c r="B826" i="4"/>
  <c r="B846" i="4"/>
  <c r="B845" i="4"/>
  <c r="B844" i="4"/>
  <c r="B843" i="4"/>
  <c r="B836" i="4"/>
  <c r="B774" i="4"/>
  <c r="B773" i="4"/>
  <c r="B772" i="4"/>
  <c r="B792" i="4"/>
  <c r="B791" i="4"/>
  <c r="B790" i="4"/>
  <c r="B789" i="4"/>
  <c r="B782" i="4"/>
  <c r="B720" i="4"/>
  <c r="B719" i="4"/>
  <c r="B718" i="4"/>
  <c r="B738" i="4"/>
  <c r="B737" i="4"/>
  <c r="B736" i="4"/>
  <c r="B735" i="4"/>
  <c r="B728" i="4"/>
  <c r="B666" i="4"/>
  <c r="B665" i="4"/>
  <c r="B664" i="4"/>
  <c r="B684" i="4"/>
  <c r="B683" i="4"/>
  <c r="B682" i="4"/>
  <c r="B681" i="4"/>
  <c r="B674" i="4"/>
  <c r="B612" i="4"/>
  <c r="B611" i="4"/>
  <c r="B610" i="4"/>
  <c r="B630" i="4"/>
  <c r="B629" i="4"/>
  <c r="B628" i="4"/>
  <c r="B627" i="4"/>
  <c r="B620" i="4"/>
  <c r="B558" i="4"/>
  <c r="B557" i="4"/>
  <c r="B556" i="4"/>
  <c r="B576" i="4"/>
  <c r="B575" i="4"/>
  <c r="B574" i="4"/>
  <c r="B573" i="4"/>
  <c r="B566" i="4"/>
  <c r="B504" i="4"/>
  <c r="B503" i="4"/>
  <c r="B502" i="4"/>
  <c r="B522" i="4"/>
  <c r="B521" i="4"/>
  <c r="B520" i="4"/>
  <c r="B519" i="4"/>
  <c r="B512" i="4"/>
  <c r="B468" i="4"/>
  <c r="B467" i="4"/>
  <c r="B466" i="4"/>
  <c r="B465" i="4"/>
  <c r="B458" i="4"/>
  <c r="B414" i="4"/>
  <c r="B413" i="4"/>
  <c r="B412" i="4"/>
  <c r="B411" i="4"/>
  <c r="B404" i="4"/>
  <c r="B450" i="4"/>
  <c r="B449" i="4"/>
  <c r="B448" i="4"/>
  <c r="D1443" i="4"/>
  <c r="D1444" i="4"/>
  <c r="D1442" i="4"/>
  <c r="B1443" i="4"/>
  <c r="B1444" i="4"/>
  <c r="B1442" i="4"/>
  <c r="D1389" i="4"/>
  <c r="D1390" i="4"/>
  <c r="D1388" i="4"/>
  <c r="B1389" i="4"/>
  <c r="B1390" i="4"/>
  <c r="B1388" i="4"/>
  <c r="D1335" i="4"/>
  <c r="D1336" i="4"/>
  <c r="D1334" i="4"/>
  <c r="B1335" i="4"/>
  <c r="B1336" i="4"/>
  <c r="B1334" i="4"/>
  <c r="D1281" i="4"/>
  <c r="D1282" i="4"/>
  <c r="D1280" i="4"/>
  <c r="B1281" i="4"/>
  <c r="B1282" i="4"/>
  <c r="B1280" i="4"/>
  <c r="D1227" i="4"/>
  <c r="D1228" i="4"/>
  <c r="D1226" i="4"/>
  <c r="B1227" i="4"/>
  <c r="B1228" i="4"/>
  <c r="B1226" i="4"/>
  <c r="D1173" i="4"/>
  <c r="D1174" i="4"/>
  <c r="D1172" i="4"/>
  <c r="B1173" i="4"/>
  <c r="B1174" i="4"/>
  <c r="B1172" i="4"/>
  <c r="D1119" i="4"/>
  <c r="D1120" i="4"/>
  <c r="D1118" i="4"/>
  <c r="B1119" i="4"/>
  <c r="B1120" i="4"/>
  <c r="B1118" i="4"/>
  <c r="D1065" i="4"/>
  <c r="D1066" i="4"/>
  <c r="D1064" i="4"/>
  <c r="B1065" i="4"/>
  <c r="B1066" i="4"/>
  <c r="B1064" i="4"/>
  <c r="D1011" i="4"/>
  <c r="D1012" i="4"/>
  <c r="D1010" i="4"/>
  <c r="B1011" i="4"/>
  <c r="B1012" i="4"/>
  <c r="B1010" i="4"/>
  <c r="D957" i="4"/>
  <c r="D958" i="4"/>
  <c r="D956" i="4"/>
  <c r="B957" i="4"/>
  <c r="B958" i="4"/>
  <c r="B956" i="4"/>
  <c r="D903" i="4"/>
  <c r="D904" i="4"/>
  <c r="D902" i="4"/>
  <c r="B903" i="4"/>
  <c r="B904" i="4"/>
  <c r="B902" i="4"/>
  <c r="D849" i="4"/>
  <c r="D850" i="4"/>
  <c r="D848" i="4"/>
  <c r="B849" i="4"/>
  <c r="B850" i="4"/>
  <c r="B848" i="4"/>
  <c r="D795" i="4"/>
  <c r="D796" i="4"/>
  <c r="D794" i="4"/>
  <c r="B795" i="4"/>
  <c r="B796" i="4"/>
  <c r="B794" i="4"/>
  <c r="D741" i="4"/>
  <c r="D742" i="4"/>
  <c r="D740" i="4"/>
  <c r="B741" i="4"/>
  <c r="B742" i="4"/>
  <c r="B740" i="4"/>
  <c r="D687" i="4"/>
  <c r="D688" i="4"/>
  <c r="D686" i="4"/>
  <c r="B687" i="4"/>
  <c r="B688" i="4"/>
  <c r="B686" i="4"/>
  <c r="D633" i="4"/>
  <c r="D634" i="4"/>
  <c r="D632" i="4"/>
  <c r="B633" i="4"/>
  <c r="B634" i="4"/>
  <c r="B632" i="4"/>
  <c r="D579" i="4"/>
  <c r="D580" i="4"/>
  <c r="D578" i="4"/>
  <c r="B579" i="4"/>
  <c r="B580" i="4"/>
  <c r="B578" i="4"/>
  <c r="D525" i="4"/>
  <c r="D526" i="4"/>
  <c r="D524" i="4"/>
  <c r="B525" i="4"/>
  <c r="B526" i="4"/>
  <c r="B524" i="4"/>
  <c r="D471" i="4"/>
  <c r="D472" i="4"/>
  <c r="D470" i="4"/>
  <c r="B471" i="4"/>
  <c r="B472" i="4"/>
  <c r="B470" i="4"/>
  <c r="D417" i="4"/>
  <c r="D418" i="4"/>
  <c r="D416" i="4"/>
  <c r="B417" i="4"/>
  <c r="B418" i="4"/>
  <c r="B416" i="4"/>
  <c r="D363" i="4"/>
  <c r="D364" i="4"/>
  <c r="D362" i="4"/>
  <c r="B363" i="4"/>
  <c r="B364" i="4"/>
  <c r="B362" i="4"/>
  <c r="D309" i="4"/>
  <c r="D310" i="4"/>
  <c r="D308" i="4"/>
  <c r="B309" i="4"/>
  <c r="B310" i="4"/>
  <c r="B308" i="4"/>
  <c r="D255" i="4"/>
  <c r="D256" i="4"/>
  <c r="D254" i="4"/>
  <c r="B255" i="4"/>
  <c r="B256" i="4"/>
  <c r="B254" i="4"/>
  <c r="D201" i="4"/>
  <c r="D202" i="4"/>
  <c r="D200" i="4"/>
  <c r="B201" i="4" l="1"/>
  <c r="B202" i="4"/>
  <c r="B200" i="4"/>
  <c r="D147" i="4"/>
  <c r="D148" i="4"/>
  <c r="D146" i="4"/>
  <c r="B147" i="4"/>
  <c r="B148" i="4"/>
  <c r="B146" i="4"/>
  <c r="D93" i="4"/>
  <c r="D94" i="4"/>
  <c r="D92" i="4"/>
  <c r="B93" i="4"/>
  <c r="B94" i="4"/>
  <c r="B92" i="4"/>
  <c r="D39" i="4"/>
  <c r="D40" i="4"/>
  <c r="D38" i="4"/>
  <c r="B39" i="4"/>
  <c r="B40" i="4"/>
  <c r="B38" i="4"/>
  <c r="AF31" i="5"/>
  <c r="AG31" i="5"/>
  <c r="AF3" i="5"/>
  <c r="AG3" i="5"/>
  <c r="H1267" i="10"/>
  <c r="I1267" i="10"/>
  <c r="H1220" i="10"/>
  <c r="I1220" i="10"/>
  <c r="H1173" i="10"/>
  <c r="I1173" i="10"/>
  <c r="H1126" i="10"/>
  <c r="I1126" i="10"/>
  <c r="H1079" i="10"/>
  <c r="I1079" i="10"/>
  <c r="H1032" i="10"/>
  <c r="I1032" i="10"/>
  <c r="H985" i="10"/>
  <c r="I985" i="10"/>
  <c r="H938" i="10"/>
  <c r="I938" i="10"/>
  <c r="H891" i="10"/>
  <c r="I891" i="10"/>
  <c r="H844" i="10"/>
  <c r="I844" i="10"/>
  <c r="F807" i="10"/>
  <c r="G807" i="10"/>
  <c r="H807" i="10"/>
  <c r="I807" i="10"/>
  <c r="H797" i="10"/>
  <c r="I797" i="10"/>
  <c r="H750" i="10"/>
  <c r="I750" i="10"/>
  <c r="H703" i="10"/>
  <c r="I703" i="10"/>
  <c r="H656" i="10"/>
  <c r="I656" i="10"/>
  <c r="H609" i="10"/>
  <c r="I609" i="10"/>
  <c r="H562" i="10"/>
  <c r="I562" i="10"/>
  <c r="H515" i="10"/>
  <c r="I515" i="10"/>
  <c r="H468" i="10"/>
  <c r="I468" i="10"/>
  <c r="H421" i="10"/>
  <c r="I421" i="10"/>
  <c r="H374" i="10"/>
  <c r="I374" i="10"/>
  <c r="H327" i="10"/>
  <c r="I327" i="10"/>
  <c r="H280" i="10"/>
  <c r="I280" i="10"/>
  <c r="H233" i="10"/>
  <c r="I233" i="10"/>
  <c r="H186" i="10"/>
  <c r="I186" i="10"/>
  <c r="H139" i="10"/>
  <c r="I139" i="10"/>
  <c r="H92" i="10"/>
  <c r="I92" i="10"/>
  <c r="H45" i="10"/>
  <c r="I45" i="10"/>
  <c r="F1230" i="10"/>
  <c r="G1230" i="10"/>
  <c r="H1230" i="10"/>
  <c r="I1230" i="10"/>
  <c r="F1183" i="10"/>
  <c r="G1183" i="10"/>
  <c r="H1183" i="10"/>
  <c r="I1183" i="10"/>
  <c r="F1136" i="10"/>
  <c r="G1136" i="10"/>
  <c r="H1136" i="10"/>
  <c r="I1136" i="10"/>
  <c r="F1089" i="10"/>
  <c r="G1089" i="10"/>
  <c r="H1089" i="10"/>
  <c r="I1089" i="10"/>
  <c r="F1042" i="10"/>
  <c r="G1042" i="10"/>
  <c r="H1042" i="10"/>
  <c r="I1042" i="10"/>
  <c r="F995" i="10"/>
  <c r="G995" i="10"/>
  <c r="H995" i="10"/>
  <c r="I995" i="10"/>
  <c r="F948" i="10"/>
  <c r="G948" i="10"/>
  <c r="H948" i="10"/>
  <c r="I948" i="10"/>
  <c r="F901" i="10"/>
  <c r="G901" i="10"/>
  <c r="H901" i="10"/>
  <c r="I901" i="10"/>
  <c r="F854" i="10"/>
  <c r="G854" i="10"/>
  <c r="H854" i="10"/>
  <c r="I854" i="10"/>
  <c r="F760" i="10"/>
  <c r="G760" i="10"/>
  <c r="H760" i="10"/>
  <c r="I760" i="10"/>
  <c r="F713" i="10"/>
  <c r="G713" i="10"/>
  <c r="H713" i="10"/>
  <c r="I713" i="10"/>
  <c r="F666" i="10"/>
  <c r="G666" i="10"/>
  <c r="H666" i="10"/>
  <c r="I666" i="10"/>
  <c r="F619" i="10"/>
  <c r="G619" i="10"/>
  <c r="H619" i="10"/>
  <c r="I619" i="10"/>
  <c r="F572" i="10"/>
  <c r="G572" i="10"/>
  <c r="H572" i="10"/>
  <c r="I572" i="10"/>
  <c r="F525" i="10"/>
  <c r="G525" i="10"/>
  <c r="H525" i="10"/>
  <c r="I525" i="10"/>
  <c r="F478" i="10"/>
  <c r="G478" i="10"/>
  <c r="H478" i="10"/>
  <c r="I478" i="10"/>
  <c r="E478" i="10"/>
  <c r="F431" i="10"/>
  <c r="G431" i="10"/>
  <c r="H431" i="10"/>
  <c r="I431" i="10"/>
  <c r="E431" i="10"/>
  <c r="F384" i="10"/>
  <c r="G384" i="10"/>
  <c r="H384" i="10"/>
  <c r="I384" i="10"/>
  <c r="E384" i="10"/>
  <c r="F337" i="10"/>
  <c r="G337" i="10"/>
  <c r="H337" i="10"/>
  <c r="I337" i="10"/>
  <c r="E337" i="10"/>
  <c r="H290" i="10"/>
  <c r="I290" i="10"/>
  <c r="H243" i="10"/>
  <c r="I243" i="10"/>
  <c r="H196" i="10"/>
  <c r="I196" i="10"/>
  <c r="H149" i="10"/>
  <c r="I149" i="10"/>
  <c r="H102" i="10"/>
  <c r="I102" i="10"/>
  <c r="H55" i="10"/>
  <c r="I55" i="10"/>
  <c r="I8" i="10"/>
  <c r="D1229" i="10"/>
  <c r="C1229" i="10"/>
  <c r="A1229" i="10"/>
  <c r="D1182" i="10"/>
  <c r="C1182" i="10"/>
  <c r="A1182" i="10"/>
  <c r="D1135" i="10"/>
  <c r="C1135" i="10"/>
  <c r="A1135" i="10"/>
  <c r="D1088" i="10"/>
  <c r="C1088" i="10"/>
  <c r="A1088" i="10"/>
  <c r="D1041" i="10"/>
  <c r="C1041" i="10"/>
  <c r="A1041" i="10"/>
  <c r="D994" i="10"/>
  <c r="C994" i="10"/>
  <c r="A994" i="10"/>
  <c r="D947" i="10"/>
  <c r="C947" i="10"/>
  <c r="A947" i="10"/>
  <c r="D900" i="10"/>
  <c r="C900" i="10"/>
  <c r="A900" i="10"/>
  <c r="D853" i="10"/>
  <c r="C853" i="10"/>
  <c r="A853" i="10"/>
  <c r="D806" i="10"/>
  <c r="C806" i="10"/>
  <c r="A806" i="10"/>
  <c r="D759" i="10"/>
  <c r="C759" i="10"/>
  <c r="A759" i="10"/>
  <c r="D712" i="10"/>
  <c r="C712" i="10"/>
  <c r="A712" i="10"/>
  <c r="D665" i="10"/>
  <c r="C665" i="10"/>
  <c r="A665" i="10"/>
  <c r="C571" i="10"/>
  <c r="D618" i="10"/>
  <c r="C618" i="10"/>
  <c r="A618" i="10"/>
  <c r="D571" i="10"/>
  <c r="A571" i="10"/>
  <c r="D524" i="10"/>
  <c r="C524" i="10"/>
  <c r="A524" i="10"/>
  <c r="D477" i="10"/>
  <c r="C477" i="10"/>
  <c r="A477" i="10"/>
  <c r="D430" i="10"/>
  <c r="C430" i="10"/>
  <c r="A430" i="10"/>
  <c r="D383" i="10"/>
  <c r="C383" i="10"/>
  <c r="A383" i="10"/>
  <c r="D336" i="10"/>
  <c r="C336" i="10"/>
  <c r="A336" i="10"/>
  <c r="D289" i="10"/>
  <c r="C289" i="10"/>
  <c r="A289" i="10"/>
  <c r="D242" i="10"/>
  <c r="C242" i="10"/>
  <c r="A242" i="10"/>
  <c r="D195" i="10"/>
  <c r="C195" i="10"/>
  <c r="A195" i="10"/>
  <c r="D148" i="10"/>
  <c r="C148" i="10"/>
  <c r="A148" i="10"/>
  <c r="D101" i="10"/>
  <c r="C101" i="10"/>
  <c r="A101" i="10"/>
  <c r="D54" i="10"/>
  <c r="C54" i="10"/>
  <c r="A54" i="10"/>
  <c r="D7" i="10"/>
  <c r="C7" i="10"/>
  <c r="A7" i="10"/>
  <c r="P10" i="10" l="1"/>
  <c r="AC9" i="3" l="1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8" i="3"/>
  <c r="E1230" i="10"/>
  <c r="E1183" i="10"/>
  <c r="E1136" i="10"/>
  <c r="E1089" i="10"/>
  <c r="E1042" i="10"/>
  <c r="E995" i="10"/>
  <c r="E948" i="10"/>
  <c r="E901" i="10"/>
  <c r="E854" i="10"/>
  <c r="E807" i="10"/>
  <c r="E760" i="10"/>
  <c r="E713" i="10"/>
  <c r="E666" i="10"/>
  <c r="E619" i="10"/>
  <c r="E572" i="10"/>
  <c r="E525" i="10"/>
  <c r="C1232" i="10"/>
  <c r="B1232" i="10" s="1"/>
  <c r="E1232" i="10" s="1"/>
  <c r="J1232" i="10" s="1"/>
  <c r="C1185" i="10"/>
  <c r="C1186" i="10" s="1"/>
  <c r="C1138" i="10"/>
  <c r="B1138" i="10" s="1"/>
  <c r="E1138" i="10" s="1"/>
  <c r="J1138" i="10" s="1"/>
  <c r="C1091" i="10"/>
  <c r="A1091" i="10" s="1"/>
  <c r="C1044" i="10"/>
  <c r="C1045" i="10" s="1"/>
  <c r="C997" i="10"/>
  <c r="C998" i="10" s="1"/>
  <c r="C950" i="10"/>
  <c r="A950" i="10" s="1"/>
  <c r="C903" i="10"/>
  <c r="C904" i="10" s="1"/>
  <c r="C856" i="10"/>
  <c r="C857" i="10" s="1"/>
  <c r="C809" i="10"/>
  <c r="C810" i="10" s="1"/>
  <c r="C762" i="10"/>
  <c r="C763" i="10" s="1"/>
  <c r="C715" i="10"/>
  <c r="C716" i="10" s="1"/>
  <c r="C668" i="10"/>
  <c r="C669" i="10" s="1"/>
  <c r="C621" i="10"/>
  <c r="C622" i="10" s="1"/>
  <c r="C574" i="10"/>
  <c r="C575" i="10" s="1"/>
  <c r="C527" i="10"/>
  <c r="C528" i="10" s="1"/>
  <c r="C480" i="10"/>
  <c r="C481" i="10" s="1"/>
  <c r="C433" i="10"/>
  <c r="C434" i="10" s="1"/>
  <c r="C435" i="10" s="1"/>
  <c r="C386" i="10"/>
  <c r="C387" i="10" s="1"/>
  <c r="C339" i="10"/>
  <c r="C340" i="10" s="1"/>
  <c r="O1267" i="10"/>
  <c r="N1267" i="10"/>
  <c r="M1267" i="10"/>
  <c r="G1267" i="10"/>
  <c r="F1267" i="10"/>
  <c r="P1266" i="10"/>
  <c r="P1265" i="10"/>
  <c r="P1264" i="10"/>
  <c r="P1263" i="10"/>
  <c r="P1262" i="10"/>
  <c r="P1261" i="10"/>
  <c r="P1260" i="10"/>
  <c r="P1259" i="10"/>
  <c r="P1258" i="10"/>
  <c r="P1257" i="10"/>
  <c r="P1256" i="10"/>
  <c r="P1255" i="10"/>
  <c r="P1254" i="10"/>
  <c r="P1253" i="10"/>
  <c r="P1252" i="10"/>
  <c r="P1251" i="10"/>
  <c r="P1250" i="10"/>
  <c r="P1249" i="10"/>
  <c r="P1248" i="10"/>
  <c r="P1247" i="10"/>
  <c r="P1246" i="10"/>
  <c r="P1245" i="10"/>
  <c r="P1244" i="10"/>
  <c r="P1243" i="10"/>
  <c r="P1242" i="10"/>
  <c r="P1241" i="10"/>
  <c r="P1240" i="10"/>
  <c r="P1239" i="10"/>
  <c r="P1238" i="10"/>
  <c r="P1237" i="10"/>
  <c r="P1236" i="10"/>
  <c r="P1235" i="10"/>
  <c r="P1234" i="10"/>
  <c r="P1233" i="10"/>
  <c r="P1232" i="10"/>
  <c r="C1233" i="10"/>
  <c r="O1220" i="10"/>
  <c r="N1220" i="10"/>
  <c r="M1220" i="10"/>
  <c r="G1220" i="10"/>
  <c r="F1220" i="10"/>
  <c r="P1219" i="10"/>
  <c r="P1218" i="10"/>
  <c r="P1217" i="10"/>
  <c r="P1216" i="10"/>
  <c r="P1215" i="10"/>
  <c r="P1214" i="10"/>
  <c r="P1213" i="10"/>
  <c r="P1212" i="10"/>
  <c r="P1211" i="10"/>
  <c r="P1210" i="10"/>
  <c r="P1209" i="10"/>
  <c r="P1208" i="10"/>
  <c r="P1207" i="10"/>
  <c r="P1206" i="10"/>
  <c r="P1205" i="10"/>
  <c r="P1204" i="10"/>
  <c r="P1203" i="10"/>
  <c r="P1202" i="10"/>
  <c r="P1201" i="10"/>
  <c r="P1200" i="10"/>
  <c r="P1199" i="10"/>
  <c r="P1198" i="10"/>
  <c r="P1197" i="10"/>
  <c r="P1196" i="10"/>
  <c r="P1195" i="10"/>
  <c r="P1194" i="10"/>
  <c r="P1193" i="10"/>
  <c r="P1192" i="10"/>
  <c r="P1191" i="10"/>
  <c r="P1190" i="10"/>
  <c r="P1189" i="10"/>
  <c r="P1188" i="10"/>
  <c r="P1187" i="10"/>
  <c r="P1186" i="10"/>
  <c r="P1185" i="10"/>
  <c r="O1173" i="10"/>
  <c r="N1173" i="10"/>
  <c r="M1173" i="10"/>
  <c r="G1173" i="10"/>
  <c r="F1173" i="10"/>
  <c r="P1172" i="10"/>
  <c r="P1171" i="10"/>
  <c r="P1170" i="10"/>
  <c r="P1169" i="10"/>
  <c r="P1168" i="10"/>
  <c r="P1167" i="10"/>
  <c r="P1166" i="10"/>
  <c r="P1165" i="10"/>
  <c r="P1164" i="10"/>
  <c r="P1163" i="10"/>
  <c r="P1162" i="10"/>
  <c r="P1161" i="10"/>
  <c r="P1160" i="10"/>
  <c r="P1159" i="10"/>
  <c r="P1158" i="10"/>
  <c r="P1157" i="10"/>
  <c r="P1156" i="10"/>
  <c r="P1155" i="10"/>
  <c r="P1154" i="10"/>
  <c r="P1153" i="10"/>
  <c r="P1152" i="10"/>
  <c r="P1151" i="10"/>
  <c r="P1150" i="10"/>
  <c r="P1149" i="10"/>
  <c r="P1148" i="10"/>
  <c r="P1147" i="10"/>
  <c r="P1146" i="10"/>
  <c r="P1145" i="10"/>
  <c r="P1144" i="10"/>
  <c r="P1143" i="10"/>
  <c r="P1142" i="10"/>
  <c r="P1141" i="10"/>
  <c r="P1140" i="10"/>
  <c r="P1139" i="10"/>
  <c r="P1138" i="10"/>
  <c r="A1138" i="10"/>
  <c r="O1126" i="10"/>
  <c r="N1126" i="10"/>
  <c r="M1126" i="10"/>
  <c r="G1126" i="10"/>
  <c r="F1126" i="10"/>
  <c r="P1125" i="10"/>
  <c r="P1124" i="10"/>
  <c r="P1123" i="10"/>
  <c r="P1122" i="10"/>
  <c r="P1121" i="10"/>
  <c r="P1120" i="10"/>
  <c r="P1119" i="10"/>
  <c r="P1118" i="10"/>
  <c r="P1117" i="10"/>
  <c r="P1116" i="10"/>
  <c r="P1115" i="10"/>
  <c r="P1114" i="10"/>
  <c r="P1113" i="10"/>
  <c r="P1112" i="10"/>
  <c r="P1111" i="10"/>
  <c r="P1110" i="10"/>
  <c r="P1109" i="10"/>
  <c r="P1108" i="10"/>
  <c r="P1107" i="10"/>
  <c r="P1106" i="10"/>
  <c r="P1105" i="10"/>
  <c r="P1104" i="10"/>
  <c r="P1103" i="10"/>
  <c r="P1102" i="10"/>
  <c r="P1101" i="10"/>
  <c r="P1100" i="10"/>
  <c r="P1099" i="10"/>
  <c r="P1098" i="10"/>
  <c r="P1097" i="10"/>
  <c r="P1096" i="10"/>
  <c r="P1095" i="10"/>
  <c r="P1094" i="10"/>
  <c r="P1093" i="10"/>
  <c r="P1092" i="10"/>
  <c r="P1091" i="10"/>
  <c r="B1091" i="10"/>
  <c r="E1091" i="10" s="1"/>
  <c r="J1091" i="10" s="1"/>
  <c r="O1079" i="10"/>
  <c r="N1079" i="10"/>
  <c r="M1079" i="10"/>
  <c r="G1079" i="10"/>
  <c r="F1079" i="10"/>
  <c r="P1078" i="10"/>
  <c r="P1077" i="10"/>
  <c r="P1076" i="10"/>
  <c r="P1075" i="10"/>
  <c r="P1074" i="10"/>
  <c r="P1073" i="10"/>
  <c r="P1072" i="10"/>
  <c r="P1071" i="10"/>
  <c r="P1070" i="10"/>
  <c r="P1069" i="10"/>
  <c r="P1068" i="10"/>
  <c r="P1067" i="10"/>
  <c r="P1066" i="10"/>
  <c r="P1065" i="10"/>
  <c r="P1064" i="10"/>
  <c r="P1063" i="10"/>
  <c r="P1062" i="10"/>
  <c r="P1061" i="10"/>
  <c r="P1060" i="10"/>
  <c r="P1059" i="10"/>
  <c r="P1058" i="10"/>
  <c r="P1057" i="10"/>
  <c r="P1056" i="10"/>
  <c r="P1055" i="10"/>
  <c r="P1054" i="10"/>
  <c r="P1053" i="10"/>
  <c r="P1052" i="10"/>
  <c r="P1051" i="10"/>
  <c r="P1050" i="10"/>
  <c r="P1049" i="10"/>
  <c r="P1048" i="10"/>
  <c r="P1047" i="10"/>
  <c r="P1046" i="10"/>
  <c r="P1045" i="10"/>
  <c r="P1044" i="10"/>
  <c r="O1032" i="10"/>
  <c r="N1032" i="10"/>
  <c r="M1032" i="10"/>
  <c r="G1032" i="10"/>
  <c r="F1032" i="10"/>
  <c r="P1031" i="10"/>
  <c r="P1030" i="10"/>
  <c r="P1029" i="10"/>
  <c r="P1028" i="10"/>
  <c r="P1027" i="10"/>
  <c r="P1026" i="10"/>
  <c r="P1025" i="10"/>
  <c r="P1024" i="10"/>
  <c r="P1023" i="10"/>
  <c r="P1022" i="10"/>
  <c r="P1021" i="10"/>
  <c r="P1020" i="10"/>
  <c r="P1019" i="10"/>
  <c r="P1018" i="10"/>
  <c r="P1017" i="10"/>
  <c r="P1016" i="10"/>
  <c r="P1015" i="10"/>
  <c r="P1014" i="10"/>
  <c r="P1013" i="10"/>
  <c r="P1012" i="10"/>
  <c r="P1011" i="10"/>
  <c r="P1010" i="10"/>
  <c r="P1009" i="10"/>
  <c r="P1008" i="10"/>
  <c r="P1007" i="10"/>
  <c r="P1006" i="10"/>
  <c r="P1005" i="10"/>
  <c r="P1004" i="10"/>
  <c r="P1003" i="10"/>
  <c r="P1002" i="10"/>
  <c r="P1001" i="10"/>
  <c r="P1000" i="10"/>
  <c r="P999" i="10"/>
  <c r="P998" i="10"/>
  <c r="P997" i="10"/>
  <c r="O985" i="10"/>
  <c r="N985" i="10"/>
  <c r="M985" i="10"/>
  <c r="G985" i="10"/>
  <c r="F985" i="10"/>
  <c r="P984" i="10"/>
  <c r="P983" i="10"/>
  <c r="P982" i="10"/>
  <c r="P981" i="10"/>
  <c r="P980" i="10"/>
  <c r="P979" i="10"/>
  <c r="P978" i="10"/>
  <c r="P977" i="10"/>
  <c r="P976" i="10"/>
  <c r="P975" i="10"/>
  <c r="P974" i="10"/>
  <c r="P973" i="10"/>
  <c r="P972" i="10"/>
  <c r="P971" i="10"/>
  <c r="P970" i="10"/>
  <c r="P969" i="10"/>
  <c r="P968" i="10"/>
  <c r="P967" i="10"/>
  <c r="P966" i="10"/>
  <c r="P965" i="10"/>
  <c r="P964" i="10"/>
  <c r="P963" i="10"/>
  <c r="P962" i="10"/>
  <c r="P961" i="10"/>
  <c r="P960" i="10"/>
  <c r="P959" i="10"/>
  <c r="P958" i="10"/>
  <c r="P957" i="10"/>
  <c r="P956" i="10"/>
  <c r="P955" i="10"/>
  <c r="P954" i="10"/>
  <c r="P953" i="10"/>
  <c r="P952" i="10"/>
  <c r="P951" i="10"/>
  <c r="P950" i="10"/>
  <c r="O938" i="10"/>
  <c r="N938" i="10"/>
  <c r="M938" i="10"/>
  <c r="G938" i="10"/>
  <c r="F938" i="10"/>
  <c r="P937" i="10"/>
  <c r="P936" i="10"/>
  <c r="P935" i="10"/>
  <c r="P934" i="10"/>
  <c r="P933" i="10"/>
  <c r="P932" i="10"/>
  <c r="P931" i="10"/>
  <c r="P930" i="10"/>
  <c r="P929" i="10"/>
  <c r="P928" i="10"/>
  <c r="P927" i="10"/>
  <c r="P926" i="10"/>
  <c r="P925" i="10"/>
  <c r="P924" i="10"/>
  <c r="P923" i="10"/>
  <c r="P922" i="10"/>
  <c r="P921" i="10"/>
  <c r="P920" i="10"/>
  <c r="P919" i="10"/>
  <c r="P918" i="10"/>
  <c r="P917" i="10"/>
  <c r="P916" i="10"/>
  <c r="P915" i="10"/>
  <c r="P914" i="10"/>
  <c r="P913" i="10"/>
  <c r="P912" i="10"/>
  <c r="P911" i="10"/>
  <c r="P910" i="10"/>
  <c r="P909" i="10"/>
  <c r="P908" i="10"/>
  <c r="P907" i="10"/>
  <c r="P906" i="10"/>
  <c r="P905" i="10"/>
  <c r="P904" i="10"/>
  <c r="P903" i="10"/>
  <c r="A903" i="10"/>
  <c r="O891" i="10"/>
  <c r="N891" i="10"/>
  <c r="M891" i="10"/>
  <c r="G891" i="10"/>
  <c r="F891" i="10"/>
  <c r="P890" i="10"/>
  <c r="P889" i="10"/>
  <c r="P888" i="10"/>
  <c r="P887" i="10"/>
  <c r="P886" i="10"/>
  <c r="P885" i="10"/>
  <c r="P884" i="10"/>
  <c r="P883" i="10"/>
  <c r="P882" i="10"/>
  <c r="P881" i="10"/>
  <c r="P880" i="10"/>
  <c r="P879" i="10"/>
  <c r="P878" i="10"/>
  <c r="P877" i="10"/>
  <c r="P876" i="10"/>
  <c r="P875" i="10"/>
  <c r="P874" i="10"/>
  <c r="P873" i="10"/>
  <c r="P872" i="10"/>
  <c r="P871" i="10"/>
  <c r="P870" i="10"/>
  <c r="P869" i="10"/>
  <c r="P868" i="10"/>
  <c r="P867" i="10"/>
  <c r="P866" i="10"/>
  <c r="P865" i="10"/>
  <c r="P864" i="10"/>
  <c r="P863" i="10"/>
  <c r="P862" i="10"/>
  <c r="P861" i="10"/>
  <c r="P860" i="10"/>
  <c r="P859" i="10"/>
  <c r="P858" i="10"/>
  <c r="P857" i="10"/>
  <c r="P856" i="10"/>
  <c r="O844" i="10"/>
  <c r="N844" i="10"/>
  <c r="M844" i="10"/>
  <c r="G844" i="10"/>
  <c r="F844" i="10"/>
  <c r="P843" i="10"/>
  <c r="P842" i="10"/>
  <c r="P841" i="10"/>
  <c r="P840" i="10"/>
  <c r="P839" i="10"/>
  <c r="P838" i="10"/>
  <c r="P837" i="10"/>
  <c r="P836" i="10"/>
  <c r="P835" i="10"/>
  <c r="P834" i="10"/>
  <c r="P833" i="10"/>
  <c r="P832" i="10"/>
  <c r="P831" i="10"/>
  <c r="P830" i="10"/>
  <c r="P829" i="10"/>
  <c r="P828" i="10"/>
  <c r="P827" i="10"/>
  <c r="P826" i="10"/>
  <c r="P825" i="10"/>
  <c r="P824" i="10"/>
  <c r="P823" i="10"/>
  <c r="P822" i="10"/>
  <c r="P821" i="10"/>
  <c r="P820" i="10"/>
  <c r="P819" i="10"/>
  <c r="P818" i="10"/>
  <c r="P817" i="10"/>
  <c r="P816" i="10"/>
  <c r="P815" i="10"/>
  <c r="P814" i="10"/>
  <c r="P813" i="10"/>
  <c r="P812" i="10"/>
  <c r="P811" i="10"/>
  <c r="P810" i="10"/>
  <c r="P809" i="10"/>
  <c r="O797" i="10"/>
  <c r="N797" i="10"/>
  <c r="M797" i="10"/>
  <c r="G797" i="10"/>
  <c r="F797" i="10"/>
  <c r="P796" i="10"/>
  <c r="P795" i="10"/>
  <c r="P794" i="10"/>
  <c r="P793" i="10"/>
  <c r="P792" i="10"/>
  <c r="P791" i="10"/>
  <c r="P790" i="10"/>
  <c r="P789" i="10"/>
  <c r="P788" i="10"/>
  <c r="P787" i="10"/>
  <c r="P786" i="10"/>
  <c r="P785" i="10"/>
  <c r="P784" i="10"/>
  <c r="P783" i="10"/>
  <c r="P782" i="10"/>
  <c r="P781" i="10"/>
  <c r="P780" i="10"/>
  <c r="P779" i="10"/>
  <c r="P778" i="10"/>
  <c r="P777" i="10"/>
  <c r="P776" i="10"/>
  <c r="P775" i="10"/>
  <c r="P774" i="10"/>
  <c r="P773" i="10"/>
  <c r="P772" i="10"/>
  <c r="P771" i="10"/>
  <c r="P770" i="10"/>
  <c r="P769" i="10"/>
  <c r="P768" i="10"/>
  <c r="P767" i="10"/>
  <c r="P766" i="10"/>
  <c r="P765" i="10"/>
  <c r="P764" i="10"/>
  <c r="P763" i="10"/>
  <c r="P762" i="10"/>
  <c r="O750" i="10"/>
  <c r="N750" i="10"/>
  <c r="M750" i="10"/>
  <c r="G750" i="10"/>
  <c r="F750" i="10"/>
  <c r="P749" i="10"/>
  <c r="P748" i="10"/>
  <c r="P747" i="10"/>
  <c r="P746" i="10"/>
  <c r="P745" i="10"/>
  <c r="P744" i="10"/>
  <c r="P743" i="10"/>
  <c r="P742" i="10"/>
  <c r="P741" i="10"/>
  <c r="P740" i="10"/>
  <c r="P739" i="10"/>
  <c r="P738" i="10"/>
  <c r="P737" i="10"/>
  <c r="P736" i="10"/>
  <c r="P735" i="10"/>
  <c r="P734" i="10"/>
  <c r="P733" i="10"/>
  <c r="P732" i="10"/>
  <c r="P731" i="10"/>
  <c r="P730" i="10"/>
  <c r="P729" i="10"/>
  <c r="P728" i="10"/>
  <c r="P727" i="10"/>
  <c r="P726" i="10"/>
  <c r="P725" i="10"/>
  <c r="P724" i="10"/>
  <c r="P723" i="10"/>
  <c r="P722" i="10"/>
  <c r="P721" i="10"/>
  <c r="P720" i="10"/>
  <c r="P719" i="10"/>
  <c r="P718" i="10"/>
  <c r="P717" i="10"/>
  <c r="P716" i="10"/>
  <c r="P715" i="10"/>
  <c r="O703" i="10"/>
  <c r="N703" i="10"/>
  <c r="M703" i="10"/>
  <c r="G703" i="10"/>
  <c r="F703" i="10"/>
  <c r="P702" i="10"/>
  <c r="P701" i="10"/>
  <c r="P700" i="10"/>
  <c r="P699" i="10"/>
  <c r="P698" i="10"/>
  <c r="P697" i="10"/>
  <c r="P696" i="10"/>
  <c r="P695" i="10"/>
  <c r="P694" i="10"/>
  <c r="P693" i="10"/>
  <c r="P692" i="10"/>
  <c r="P691" i="10"/>
  <c r="P690" i="10"/>
  <c r="P689" i="10"/>
  <c r="P688" i="10"/>
  <c r="P687" i="10"/>
  <c r="P686" i="10"/>
  <c r="P685" i="10"/>
  <c r="P684" i="10"/>
  <c r="P683" i="10"/>
  <c r="P682" i="10"/>
  <c r="P681" i="10"/>
  <c r="P680" i="10"/>
  <c r="P679" i="10"/>
  <c r="P678" i="10"/>
  <c r="P677" i="10"/>
  <c r="P676" i="10"/>
  <c r="P675" i="10"/>
  <c r="P674" i="10"/>
  <c r="P673" i="10"/>
  <c r="P672" i="10"/>
  <c r="P671" i="10"/>
  <c r="P670" i="10"/>
  <c r="P669" i="10"/>
  <c r="P668" i="10"/>
  <c r="O656" i="10"/>
  <c r="N656" i="10"/>
  <c r="M656" i="10"/>
  <c r="G656" i="10"/>
  <c r="F656" i="10"/>
  <c r="P655" i="10"/>
  <c r="P654" i="10"/>
  <c r="P653" i="10"/>
  <c r="P652" i="10"/>
  <c r="P651" i="10"/>
  <c r="P650" i="10"/>
  <c r="P649" i="10"/>
  <c r="P648" i="10"/>
  <c r="P647" i="10"/>
  <c r="P646" i="10"/>
  <c r="P645" i="10"/>
  <c r="P644" i="10"/>
  <c r="P643" i="10"/>
  <c r="P642" i="10"/>
  <c r="P641" i="10"/>
  <c r="P640" i="10"/>
  <c r="P639" i="10"/>
  <c r="P638" i="10"/>
  <c r="P637" i="10"/>
  <c r="P636" i="10"/>
  <c r="P635" i="10"/>
  <c r="P634" i="10"/>
  <c r="P633" i="10"/>
  <c r="P632" i="10"/>
  <c r="P631" i="10"/>
  <c r="P630" i="10"/>
  <c r="P629" i="10"/>
  <c r="P628" i="10"/>
  <c r="P627" i="10"/>
  <c r="P626" i="10"/>
  <c r="P625" i="10"/>
  <c r="P624" i="10"/>
  <c r="P623" i="10"/>
  <c r="P622" i="10"/>
  <c r="P621" i="10"/>
  <c r="O609" i="10"/>
  <c r="N609" i="10"/>
  <c r="M609" i="10"/>
  <c r="G609" i="10"/>
  <c r="F609" i="10"/>
  <c r="P608" i="10"/>
  <c r="P607" i="10"/>
  <c r="P606" i="10"/>
  <c r="P605" i="10"/>
  <c r="P604" i="10"/>
  <c r="P603" i="10"/>
  <c r="P602" i="10"/>
  <c r="P601" i="10"/>
  <c r="P600" i="10"/>
  <c r="P599" i="10"/>
  <c r="P598" i="10"/>
  <c r="P597" i="10"/>
  <c r="P596" i="10"/>
  <c r="P595" i="10"/>
  <c r="P594" i="10"/>
  <c r="P593" i="10"/>
  <c r="P592" i="10"/>
  <c r="P591" i="10"/>
  <c r="P590" i="10"/>
  <c r="P589" i="10"/>
  <c r="P588" i="10"/>
  <c r="P587" i="10"/>
  <c r="P586" i="10"/>
  <c r="P585" i="10"/>
  <c r="P584" i="10"/>
  <c r="P583" i="10"/>
  <c r="P582" i="10"/>
  <c r="P581" i="10"/>
  <c r="P580" i="10"/>
  <c r="P579" i="10"/>
  <c r="P578" i="10"/>
  <c r="P577" i="10"/>
  <c r="P576" i="10"/>
  <c r="P575" i="10"/>
  <c r="P574" i="10"/>
  <c r="O562" i="10"/>
  <c r="N562" i="10"/>
  <c r="M562" i="10"/>
  <c r="G562" i="10"/>
  <c r="F562" i="10"/>
  <c r="P561" i="10"/>
  <c r="P560" i="10"/>
  <c r="P559" i="10"/>
  <c r="P558" i="10"/>
  <c r="P557" i="10"/>
  <c r="P556" i="10"/>
  <c r="P555" i="10"/>
  <c r="P554" i="10"/>
  <c r="P553" i="10"/>
  <c r="P552" i="10"/>
  <c r="P551" i="10"/>
  <c r="P550" i="10"/>
  <c r="P549" i="10"/>
  <c r="P548" i="10"/>
  <c r="P547" i="10"/>
  <c r="P546" i="10"/>
  <c r="P545" i="10"/>
  <c r="P544" i="10"/>
  <c r="P543" i="10"/>
  <c r="P542" i="10"/>
  <c r="P541" i="10"/>
  <c r="P540" i="10"/>
  <c r="P539" i="10"/>
  <c r="P538" i="10"/>
  <c r="P537" i="10"/>
  <c r="P536" i="10"/>
  <c r="P535" i="10"/>
  <c r="P534" i="10"/>
  <c r="P533" i="10"/>
  <c r="P532" i="10"/>
  <c r="P531" i="10"/>
  <c r="P530" i="10"/>
  <c r="P529" i="10"/>
  <c r="P528" i="10"/>
  <c r="P527" i="10"/>
  <c r="O515" i="10"/>
  <c r="N515" i="10"/>
  <c r="M515" i="10"/>
  <c r="G515" i="10"/>
  <c r="F515" i="10"/>
  <c r="P514" i="10"/>
  <c r="P513" i="10"/>
  <c r="P512" i="10"/>
  <c r="P511" i="10"/>
  <c r="P510" i="10"/>
  <c r="P509" i="10"/>
  <c r="P508" i="10"/>
  <c r="P507" i="10"/>
  <c r="P506" i="10"/>
  <c r="P505" i="10"/>
  <c r="P504" i="10"/>
  <c r="P503" i="10"/>
  <c r="P502" i="10"/>
  <c r="P501" i="10"/>
  <c r="P500" i="10"/>
  <c r="P499" i="10"/>
  <c r="P498" i="10"/>
  <c r="P497" i="10"/>
  <c r="P496" i="10"/>
  <c r="P495" i="10"/>
  <c r="P494" i="10"/>
  <c r="P493" i="10"/>
  <c r="P492" i="10"/>
  <c r="P491" i="10"/>
  <c r="P490" i="10"/>
  <c r="P489" i="10"/>
  <c r="P488" i="10"/>
  <c r="P487" i="10"/>
  <c r="P486" i="10"/>
  <c r="P485" i="10"/>
  <c r="P484" i="10"/>
  <c r="P483" i="10"/>
  <c r="P482" i="10"/>
  <c r="P481" i="10"/>
  <c r="P480" i="10"/>
  <c r="O468" i="10"/>
  <c r="N468" i="10"/>
  <c r="M468" i="10"/>
  <c r="G468" i="10"/>
  <c r="F468" i="10"/>
  <c r="P467" i="10"/>
  <c r="P466" i="10"/>
  <c r="P465" i="10"/>
  <c r="P464" i="10"/>
  <c r="P463" i="10"/>
  <c r="P462" i="10"/>
  <c r="P461" i="10"/>
  <c r="P460" i="10"/>
  <c r="P459" i="10"/>
  <c r="P458" i="10"/>
  <c r="P457" i="10"/>
  <c r="P456" i="10"/>
  <c r="P455" i="10"/>
  <c r="P454" i="10"/>
  <c r="P453" i="10"/>
  <c r="P452" i="10"/>
  <c r="P451" i="10"/>
  <c r="P450" i="10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O421" i="10"/>
  <c r="N421" i="10"/>
  <c r="M421" i="10"/>
  <c r="G421" i="10"/>
  <c r="F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O374" i="10"/>
  <c r="N374" i="10"/>
  <c r="M374" i="10"/>
  <c r="G374" i="10"/>
  <c r="F374" i="10"/>
  <c r="P373" i="10"/>
  <c r="P372" i="10"/>
  <c r="P371" i="10"/>
  <c r="P370" i="10"/>
  <c r="P369" i="10"/>
  <c r="P368" i="10"/>
  <c r="P367" i="10"/>
  <c r="P366" i="10"/>
  <c r="P365" i="10"/>
  <c r="P364" i="10"/>
  <c r="P363" i="10"/>
  <c r="P362" i="10"/>
  <c r="P361" i="10"/>
  <c r="P360" i="10"/>
  <c r="P359" i="10"/>
  <c r="P358" i="10"/>
  <c r="P357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AD3" i="5"/>
  <c r="AE3" i="5"/>
  <c r="AC3" i="5"/>
  <c r="F290" i="10"/>
  <c r="G290" i="10"/>
  <c r="E290" i="10"/>
  <c r="F243" i="10"/>
  <c r="G243" i="10"/>
  <c r="E243" i="10"/>
  <c r="F196" i="10"/>
  <c r="G196" i="10"/>
  <c r="E196" i="10"/>
  <c r="F149" i="10"/>
  <c r="G149" i="10"/>
  <c r="E149" i="10"/>
  <c r="F102" i="10"/>
  <c r="G102" i="10"/>
  <c r="E102" i="10"/>
  <c r="F55" i="10"/>
  <c r="G55" i="10"/>
  <c r="E55" i="10"/>
  <c r="F8" i="10"/>
  <c r="G8" i="10"/>
  <c r="E8" i="10"/>
  <c r="C1139" i="10" l="1"/>
  <c r="B386" i="10"/>
  <c r="E386" i="10" s="1"/>
  <c r="J386" i="10" s="1"/>
  <c r="L386" i="10" s="1"/>
  <c r="B574" i="10"/>
  <c r="E574" i="10" s="1"/>
  <c r="A480" i="10"/>
  <c r="A856" i="10"/>
  <c r="A386" i="10"/>
  <c r="A574" i="10"/>
  <c r="A1044" i="10"/>
  <c r="A762" i="10"/>
  <c r="B1044" i="10"/>
  <c r="E1044" i="10" s="1"/>
  <c r="J1044" i="10" s="1"/>
  <c r="K1044" i="10" s="1"/>
  <c r="J574" i="10"/>
  <c r="L574" i="10" s="1"/>
  <c r="B480" i="10"/>
  <c r="E480" i="10" s="1"/>
  <c r="A668" i="10"/>
  <c r="B856" i="10"/>
  <c r="E856" i="10" s="1"/>
  <c r="B668" i="10"/>
  <c r="E668" i="10" s="1"/>
  <c r="L1232" i="10"/>
  <c r="K1232" i="10"/>
  <c r="K1091" i="10"/>
  <c r="L1091" i="10"/>
  <c r="L1138" i="10"/>
  <c r="K1138" i="10"/>
  <c r="L1044" i="10"/>
  <c r="A1232" i="10"/>
  <c r="A433" i="10"/>
  <c r="A621" i="10"/>
  <c r="B433" i="10"/>
  <c r="E433" i="10" s="1"/>
  <c r="B621" i="10"/>
  <c r="E621" i="10" s="1"/>
  <c r="B762" i="10"/>
  <c r="E762" i="10" s="1"/>
  <c r="A809" i="10"/>
  <c r="A997" i="10"/>
  <c r="B809" i="10"/>
  <c r="E809" i="10" s="1"/>
  <c r="C951" i="10"/>
  <c r="B951" i="10" s="1"/>
  <c r="E951" i="10" s="1"/>
  <c r="J951" i="10" s="1"/>
  <c r="B997" i="10"/>
  <c r="E997" i="10" s="1"/>
  <c r="A1185" i="10"/>
  <c r="B1185" i="10"/>
  <c r="E1185" i="10" s="1"/>
  <c r="A339" i="10"/>
  <c r="A527" i="10"/>
  <c r="A715" i="10"/>
  <c r="B903" i="10"/>
  <c r="E903" i="10" s="1"/>
  <c r="C1092" i="10"/>
  <c r="B1092" i="10" s="1"/>
  <c r="E1092" i="10" s="1"/>
  <c r="B527" i="10"/>
  <c r="E527" i="10" s="1"/>
  <c r="B339" i="10"/>
  <c r="E339" i="10" s="1"/>
  <c r="C1234" i="10"/>
  <c r="B1233" i="10"/>
  <c r="E1233" i="10" s="1"/>
  <c r="A1233" i="10"/>
  <c r="B1186" i="10"/>
  <c r="E1186" i="10" s="1"/>
  <c r="J1186" i="10" s="1"/>
  <c r="K1186" i="10" s="1"/>
  <c r="A1186" i="10"/>
  <c r="C1187" i="10"/>
  <c r="A1139" i="10"/>
  <c r="C1140" i="10"/>
  <c r="B1139" i="10"/>
  <c r="E1139" i="10" s="1"/>
  <c r="C1046" i="10"/>
  <c r="B1045" i="10"/>
  <c r="E1045" i="10" s="1"/>
  <c r="A1045" i="10"/>
  <c r="C999" i="10"/>
  <c r="B998" i="10"/>
  <c r="E998" i="10" s="1"/>
  <c r="J998" i="10" s="1"/>
  <c r="K998" i="10" s="1"/>
  <c r="A998" i="10"/>
  <c r="B950" i="10"/>
  <c r="E950" i="10" s="1"/>
  <c r="A904" i="10"/>
  <c r="B904" i="10"/>
  <c r="E904" i="10" s="1"/>
  <c r="J904" i="10" s="1"/>
  <c r="K904" i="10" s="1"/>
  <c r="C905" i="10"/>
  <c r="B857" i="10"/>
  <c r="E857" i="10" s="1"/>
  <c r="J857" i="10" s="1"/>
  <c r="C858" i="10"/>
  <c r="A857" i="10"/>
  <c r="C811" i="10"/>
  <c r="B810" i="10"/>
  <c r="E810" i="10" s="1"/>
  <c r="J810" i="10" s="1"/>
  <c r="A810" i="10"/>
  <c r="A763" i="10"/>
  <c r="B763" i="10"/>
  <c r="E763" i="10" s="1"/>
  <c r="J763" i="10" s="1"/>
  <c r="C764" i="10"/>
  <c r="B716" i="10"/>
  <c r="E716" i="10" s="1"/>
  <c r="J716" i="10" s="1"/>
  <c r="L716" i="10" s="1"/>
  <c r="A716" i="10"/>
  <c r="C717" i="10"/>
  <c r="B715" i="10"/>
  <c r="E715" i="10" s="1"/>
  <c r="C670" i="10"/>
  <c r="B669" i="10"/>
  <c r="E669" i="10" s="1"/>
  <c r="J669" i="10" s="1"/>
  <c r="K669" i="10" s="1"/>
  <c r="A669" i="10"/>
  <c r="B622" i="10"/>
  <c r="E622" i="10" s="1"/>
  <c r="J622" i="10" s="1"/>
  <c r="K622" i="10" s="1"/>
  <c r="C623" i="10"/>
  <c r="A622" i="10"/>
  <c r="B575" i="10"/>
  <c r="E575" i="10" s="1"/>
  <c r="A575" i="10"/>
  <c r="C576" i="10"/>
  <c r="A528" i="10"/>
  <c r="B528" i="10"/>
  <c r="E528" i="10" s="1"/>
  <c r="J528" i="10" s="1"/>
  <c r="L528" i="10" s="1"/>
  <c r="C529" i="10"/>
  <c r="A481" i="10"/>
  <c r="B481" i="10"/>
  <c r="E481" i="10" s="1"/>
  <c r="J481" i="10" s="1"/>
  <c r="C482" i="10"/>
  <c r="B435" i="10"/>
  <c r="E435" i="10" s="1"/>
  <c r="J435" i="10" s="1"/>
  <c r="L435" i="10" s="1"/>
  <c r="A435" i="10"/>
  <c r="C436" i="10"/>
  <c r="B434" i="10"/>
  <c r="E434" i="10" s="1"/>
  <c r="J434" i="10" s="1"/>
  <c r="A434" i="10"/>
  <c r="A387" i="10"/>
  <c r="C388" i="10"/>
  <c r="B387" i="10"/>
  <c r="E387" i="10" s="1"/>
  <c r="A340" i="10"/>
  <c r="B340" i="10"/>
  <c r="E340" i="10" s="1"/>
  <c r="J340" i="10" s="1"/>
  <c r="C341" i="10"/>
  <c r="P293" i="10"/>
  <c r="P294" i="10"/>
  <c r="P295" i="10"/>
  <c r="P296" i="10"/>
  <c r="P297" i="10"/>
  <c r="P298" i="10"/>
  <c r="P299" i="10"/>
  <c r="P300" i="10"/>
  <c r="P301" i="10"/>
  <c r="P302" i="10"/>
  <c r="P303" i="10"/>
  <c r="P304" i="10"/>
  <c r="P305" i="10"/>
  <c r="P306" i="10"/>
  <c r="P307" i="10"/>
  <c r="P308" i="10"/>
  <c r="P309" i="10"/>
  <c r="P310" i="10"/>
  <c r="P311" i="10"/>
  <c r="P312" i="10"/>
  <c r="P313" i="10"/>
  <c r="P314" i="10"/>
  <c r="P315" i="10"/>
  <c r="P316" i="10"/>
  <c r="P317" i="10"/>
  <c r="P318" i="10"/>
  <c r="P319" i="10"/>
  <c r="P320" i="10"/>
  <c r="P321" i="10"/>
  <c r="P322" i="10"/>
  <c r="P323" i="10"/>
  <c r="P324" i="10"/>
  <c r="P325" i="10"/>
  <c r="P326" i="10"/>
  <c r="P292" i="10"/>
  <c r="P246" i="10"/>
  <c r="P247" i="10"/>
  <c r="P248" i="10"/>
  <c r="P249" i="10"/>
  <c r="P250" i="10"/>
  <c r="P251" i="10"/>
  <c r="P252" i="10"/>
  <c r="P253" i="10"/>
  <c r="P254" i="10"/>
  <c r="P255" i="10"/>
  <c r="P256" i="10"/>
  <c r="P257" i="10"/>
  <c r="P258" i="10"/>
  <c r="P259" i="10"/>
  <c r="P260" i="10"/>
  <c r="P261" i="10"/>
  <c r="P262" i="10"/>
  <c r="P263" i="10"/>
  <c r="P264" i="10"/>
  <c r="P265" i="10"/>
  <c r="P266" i="10"/>
  <c r="P267" i="10"/>
  <c r="P268" i="10"/>
  <c r="P269" i="10"/>
  <c r="P270" i="10"/>
  <c r="P271" i="10"/>
  <c r="P272" i="10"/>
  <c r="P273" i="10"/>
  <c r="P274" i="10"/>
  <c r="P275" i="10"/>
  <c r="P276" i="10"/>
  <c r="P277" i="10"/>
  <c r="P278" i="10"/>
  <c r="P279" i="10"/>
  <c r="P245" i="10"/>
  <c r="P199" i="10"/>
  <c r="P200" i="10"/>
  <c r="P201" i="10"/>
  <c r="P202" i="10"/>
  <c r="P203" i="10"/>
  <c r="P204" i="10"/>
  <c r="P205" i="10"/>
  <c r="P206" i="10"/>
  <c r="P207" i="10"/>
  <c r="P208" i="10"/>
  <c r="P209" i="10"/>
  <c r="P210" i="10"/>
  <c r="P211" i="10"/>
  <c r="P212" i="10"/>
  <c r="P213" i="10"/>
  <c r="P214" i="10"/>
  <c r="P215" i="10"/>
  <c r="P216" i="10"/>
  <c r="P217" i="10"/>
  <c r="P218" i="10"/>
  <c r="P219" i="10"/>
  <c r="P220" i="10"/>
  <c r="P221" i="10"/>
  <c r="P222" i="10"/>
  <c r="P223" i="10"/>
  <c r="P224" i="10"/>
  <c r="P225" i="10"/>
  <c r="P226" i="10"/>
  <c r="P227" i="10"/>
  <c r="P228" i="10"/>
  <c r="P229" i="10"/>
  <c r="P230" i="10"/>
  <c r="P231" i="10"/>
  <c r="P232" i="10"/>
  <c r="P198" i="10"/>
  <c r="P152" i="10"/>
  <c r="P153" i="10"/>
  <c r="P154" i="10"/>
  <c r="P155" i="10"/>
  <c r="P156" i="10"/>
  <c r="P157" i="10"/>
  <c r="P158" i="10"/>
  <c r="P159" i="10"/>
  <c r="P160" i="10"/>
  <c r="P161" i="10"/>
  <c r="P162" i="10"/>
  <c r="P163" i="10"/>
  <c r="P164" i="10"/>
  <c r="P165" i="10"/>
  <c r="P166" i="10"/>
  <c r="P167" i="10"/>
  <c r="P168" i="10"/>
  <c r="P169" i="10"/>
  <c r="P170" i="10"/>
  <c r="P171" i="10"/>
  <c r="P172" i="10"/>
  <c r="P173" i="10"/>
  <c r="P174" i="10"/>
  <c r="P175" i="10"/>
  <c r="P176" i="10"/>
  <c r="P177" i="10"/>
  <c r="P178" i="10"/>
  <c r="P179" i="10"/>
  <c r="P180" i="10"/>
  <c r="P181" i="10"/>
  <c r="P182" i="10"/>
  <c r="P183" i="10"/>
  <c r="P184" i="10"/>
  <c r="P185" i="10"/>
  <c r="P151" i="10"/>
  <c r="P105" i="10"/>
  <c r="P106" i="10"/>
  <c r="P107" i="10"/>
  <c r="P108" i="10"/>
  <c r="P109" i="10"/>
  <c r="P110" i="10"/>
  <c r="P111" i="10"/>
  <c r="P112" i="10"/>
  <c r="P113" i="10"/>
  <c r="P114" i="10"/>
  <c r="P115" i="10"/>
  <c r="P116" i="10"/>
  <c r="P117" i="10"/>
  <c r="P118" i="10"/>
  <c r="P119" i="10"/>
  <c r="P120" i="10"/>
  <c r="P121" i="10"/>
  <c r="P122" i="10"/>
  <c r="P123" i="10"/>
  <c r="P124" i="10"/>
  <c r="P125" i="10"/>
  <c r="P126" i="10"/>
  <c r="P127" i="10"/>
  <c r="P128" i="10"/>
  <c r="P129" i="10"/>
  <c r="P130" i="10"/>
  <c r="P131" i="10"/>
  <c r="P132" i="10"/>
  <c r="P133" i="10"/>
  <c r="P134" i="10"/>
  <c r="P135" i="10"/>
  <c r="P136" i="10"/>
  <c r="P137" i="10"/>
  <c r="P138" i="10"/>
  <c r="P104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57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K386" i="10" l="1"/>
  <c r="K574" i="10"/>
  <c r="L998" i="10"/>
  <c r="L904" i="10"/>
  <c r="L1186" i="10"/>
  <c r="K951" i="10"/>
  <c r="L951" i="10"/>
  <c r="L434" i="10"/>
  <c r="K434" i="10"/>
  <c r="J715" i="10"/>
  <c r="K810" i="10"/>
  <c r="L810" i="10"/>
  <c r="K857" i="10"/>
  <c r="L857" i="10"/>
  <c r="J950" i="10"/>
  <c r="J903" i="10"/>
  <c r="J1185" i="10"/>
  <c r="J809" i="10"/>
  <c r="J621" i="10"/>
  <c r="K716" i="10"/>
  <c r="K528" i="10"/>
  <c r="J1139" i="10"/>
  <c r="J762" i="10"/>
  <c r="J387" i="10"/>
  <c r="J575" i="10"/>
  <c r="L763" i="10"/>
  <c r="K763" i="10"/>
  <c r="J1045" i="10"/>
  <c r="J433" i="10"/>
  <c r="K435" i="10"/>
  <c r="J1092" i="10"/>
  <c r="L340" i="10"/>
  <c r="K340" i="10"/>
  <c r="K481" i="10"/>
  <c r="L481" i="10"/>
  <c r="J1233" i="10"/>
  <c r="J339" i="10"/>
  <c r="J527" i="10"/>
  <c r="J997" i="10"/>
  <c r="L669" i="10"/>
  <c r="L622" i="10"/>
  <c r="J480" i="10"/>
  <c r="J668" i="10"/>
  <c r="J856" i="10"/>
  <c r="C952" i="10"/>
  <c r="B952" i="10" s="1"/>
  <c r="E952" i="10" s="1"/>
  <c r="J952" i="10" s="1"/>
  <c r="A951" i="10"/>
  <c r="A1092" i="10"/>
  <c r="C1093" i="10"/>
  <c r="B1093" i="10" s="1"/>
  <c r="E1093" i="10" s="1"/>
  <c r="J1093" i="10" s="1"/>
  <c r="B1234" i="10"/>
  <c r="E1234" i="10" s="1"/>
  <c r="J1234" i="10" s="1"/>
  <c r="A1234" i="10"/>
  <c r="C1235" i="10"/>
  <c r="B1187" i="10"/>
  <c r="E1187" i="10" s="1"/>
  <c r="J1187" i="10" s="1"/>
  <c r="A1187" i="10"/>
  <c r="C1188" i="10"/>
  <c r="B1140" i="10"/>
  <c r="E1140" i="10" s="1"/>
  <c r="J1140" i="10" s="1"/>
  <c r="A1140" i="10"/>
  <c r="C1141" i="10"/>
  <c r="B1046" i="10"/>
  <c r="E1046" i="10" s="1"/>
  <c r="J1046" i="10" s="1"/>
  <c r="C1047" i="10"/>
  <c r="A1046" i="10"/>
  <c r="B999" i="10"/>
  <c r="E999" i="10" s="1"/>
  <c r="J999" i="10" s="1"/>
  <c r="A999" i="10"/>
  <c r="C1000" i="10"/>
  <c r="B905" i="10"/>
  <c r="E905" i="10" s="1"/>
  <c r="J905" i="10" s="1"/>
  <c r="A905" i="10"/>
  <c r="C906" i="10"/>
  <c r="B858" i="10"/>
  <c r="E858" i="10" s="1"/>
  <c r="J858" i="10" s="1"/>
  <c r="A858" i="10"/>
  <c r="C859" i="10"/>
  <c r="B811" i="10"/>
  <c r="E811" i="10" s="1"/>
  <c r="J811" i="10" s="1"/>
  <c r="C812" i="10"/>
  <c r="A811" i="10"/>
  <c r="B764" i="10"/>
  <c r="E764" i="10" s="1"/>
  <c r="J764" i="10" s="1"/>
  <c r="C765" i="10"/>
  <c r="A764" i="10"/>
  <c r="B717" i="10"/>
  <c r="E717" i="10" s="1"/>
  <c r="J717" i="10" s="1"/>
  <c r="A717" i="10"/>
  <c r="C718" i="10"/>
  <c r="B670" i="10"/>
  <c r="E670" i="10" s="1"/>
  <c r="J670" i="10" s="1"/>
  <c r="A670" i="10"/>
  <c r="C671" i="10"/>
  <c r="B623" i="10"/>
  <c r="E623" i="10" s="1"/>
  <c r="J623" i="10" s="1"/>
  <c r="A623" i="10"/>
  <c r="C624" i="10"/>
  <c r="B576" i="10"/>
  <c r="E576" i="10" s="1"/>
  <c r="J576" i="10" s="1"/>
  <c r="C577" i="10"/>
  <c r="A576" i="10"/>
  <c r="B529" i="10"/>
  <c r="E529" i="10" s="1"/>
  <c r="J529" i="10" s="1"/>
  <c r="C530" i="10"/>
  <c r="A529" i="10"/>
  <c r="B482" i="10"/>
  <c r="E482" i="10" s="1"/>
  <c r="J482" i="10" s="1"/>
  <c r="C483" i="10"/>
  <c r="A482" i="10"/>
  <c r="A436" i="10"/>
  <c r="C437" i="10"/>
  <c r="B436" i="10"/>
  <c r="E436" i="10" s="1"/>
  <c r="J436" i="10" s="1"/>
  <c r="B388" i="10"/>
  <c r="E388" i="10" s="1"/>
  <c r="J388" i="10" s="1"/>
  <c r="C389" i="10"/>
  <c r="A388" i="10"/>
  <c r="B341" i="10"/>
  <c r="E341" i="10" s="1"/>
  <c r="J341" i="10" s="1"/>
  <c r="A341" i="10"/>
  <c r="C342" i="10"/>
  <c r="E1" i="5"/>
  <c r="C1" i="5"/>
  <c r="C953" i="10" l="1"/>
  <c r="L670" i="10"/>
  <c r="K670" i="10"/>
  <c r="L999" i="10"/>
  <c r="K999" i="10"/>
  <c r="L1139" i="10"/>
  <c r="K1139" i="10"/>
  <c r="K1185" i="10"/>
  <c r="L1185" i="10"/>
  <c r="L623" i="10"/>
  <c r="K623" i="10"/>
  <c r="K811" i="10"/>
  <c r="L811" i="10"/>
  <c r="A952" i="10"/>
  <c r="L1187" i="10"/>
  <c r="K1187" i="10"/>
  <c r="K1093" i="10"/>
  <c r="L1093" i="10"/>
  <c r="L480" i="10"/>
  <c r="K480" i="10"/>
  <c r="L997" i="10"/>
  <c r="K997" i="10"/>
  <c r="K339" i="10"/>
  <c r="L339" i="10"/>
  <c r="L1092" i="10"/>
  <c r="K1092" i="10"/>
  <c r="K433" i="10"/>
  <c r="L433" i="10"/>
  <c r="K387" i="10"/>
  <c r="L387" i="10"/>
  <c r="L482" i="10"/>
  <c r="K482" i="10"/>
  <c r="L952" i="10"/>
  <c r="K952" i="10"/>
  <c r="K950" i="10"/>
  <c r="L950" i="10"/>
  <c r="K388" i="10"/>
  <c r="L388" i="10"/>
  <c r="L576" i="10"/>
  <c r="K576" i="10"/>
  <c r="L764" i="10"/>
  <c r="K764" i="10"/>
  <c r="L1140" i="10"/>
  <c r="K1140" i="10"/>
  <c r="L856" i="10"/>
  <c r="K856" i="10"/>
  <c r="K1045" i="10"/>
  <c r="L1045" i="10"/>
  <c r="L903" i="10"/>
  <c r="K903" i="10"/>
  <c r="K715" i="10"/>
  <c r="L715" i="10"/>
  <c r="K858" i="10"/>
  <c r="L858" i="10"/>
  <c r="K1234" i="10"/>
  <c r="L1234" i="10"/>
  <c r="L527" i="10"/>
  <c r="K527" i="10"/>
  <c r="L621" i="10"/>
  <c r="K621" i="10"/>
  <c r="L341" i="10"/>
  <c r="K341" i="10"/>
  <c r="L436" i="10"/>
  <c r="K436" i="10"/>
  <c r="L529" i="10"/>
  <c r="K529" i="10"/>
  <c r="K717" i="10"/>
  <c r="L717" i="10"/>
  <c r="L905" i="10"/>
  <c r="K905" i="10"/>
  <c r="K1046" i="10"/>
  <c r="L1046" i="10"/>
  <c r="L668" i="10"/>
  <c r="K668" i="10"/>
  <c r="K1233" i="10"/>
  <c r="L1233" i="10"/>
  <c r="K575" i="10"/>
  <c r="L575" i="10"/>
  <c r="K762" i="10"/>
  <c r="L762" i="10"/>
  <c r="K809" i="10"/>
  <c r="L809" i="10"/>
  <c r="C1094" i="10"/>
  <c r="A1094" i="10" s="1"/>
  <c r="A1093" i="10"/>
  <c r="A1235" i="10"/>
  <c r="B1235" i="10"/>
  <c r="E1235" i="10" s="1"/>
  <c r="J1235" i="10" s="1"/>
  <c r="C1236" i="10"/>
  <c r="A1188" i="10"/>
  <c r="C1189" i="10"/>
  <c r="B1188" i="10"/>
  <c r="E1188" i="10" s="1"/>
  <c r="J1188" i="10" s="1"/>
  <c r="A1141" i="10"/>
  <c r="B1141" i="10"/>
  <c r="E1141" i="10" s="1"/>
  <c r="J1141" i="10" s="1"/>
  <c r="C1142" i="10"/>
  <c r="B1094" i="10"/>
  <c r="E1094" i="10" s="1"/>
  <c r="J1094" i="10" s="1"/>
  <c r="A1047" i="10"/>
  <c r="B1047" i="10"/>
  <c r="E1047" i="10" s="1"/>
  <c r="J1047" i="10" s="1"/>
  <c r="C1048" i="10"/>
  <c r="A1000" i="10"/>
  <c r="B1000" i="10"/>
  <c r="E1000" i="10" s="1"/>
  <c r="J1000" i="10" s="1"/>
  <c r="C1001" i="10"/>
  <c r="A953" i="10"/>
  <c r="C954" i="10"/>
  <c r="B953" i="10"/>
  <c r="E953" i="10" s="1"/>
  <c r="J953" i="10" s="1"/>
  <c r="A906" i="10"/>
  <c r="C907" i="10"/>
  <c r="B906" i="10"/>
  <c r="E906" i="10" s="1"/>
  <c r="J906" i="10" s="1"/>
  <c r="A859" i="10"/>
  <c r="B859" i="10"/>
  <c r="E859" i="10" s="1"/>
  <c r="J859" i="10" s="1"/>
  <c r="C860" i="10"/>
  <c r="A812" i="10"/>
  <c r="B812" i="10"/>
  <c r="E812" i="10" s="1"/>
  <c r="J812" i="10" s="1"/>
  <c r="C813" i="10"/>
  <c r="A765" i="10"/>
  <c r="C766" i="10"/>
  <c r="B765" i="10"/>
  <c r="E765" i="10" s="1"/>
  <c r="J765" i="10" s="1"/>
  <c r="A718" i="10"/>
  <c r="C719" i="10"/>
  <c r="B718" i="10"/>
  <c r="E718" i="10" s="1"/>
  <c r="J718" i="10" s="1"/>
  <c r="A671" i="10"/>
  <c r="B671" i="10"/>
  <c r="E671" i="10" s="1"/>
  <c r="J671" i="10" s="1"/>
  <c r="C672" i="10"/>
  <c r="A624" i="10"/>
  <c r="C625" i="10"/>
  <c r="B624" i="10"/>
  <c r="E624" i="10" s="1"/>
  <c r="J624" i="10" s="1"/>
  <c r="A577" i="10"/>
  <c r="C578" i="10"/>
  <c r="B577" i="10"/>
  <c r="E577" i="10" s="1"/>
  <c r="J577" i="10" s="1"/>
  <c r="A530" i="10"/>
  <c r="C531" i="10"/>
  <c r="B530" i="10"/>
  <c r="E530" i="10" s="1"/>
  <c r="J530" i="10" s="1"/>
  <c r="A483" i="10"/>
  <c r="C484" i="10"/>
  <c r="B483" i="10"/>
  <c r="E483" i="10" s="1"/>
  <c r="J483" i="10" s="1"/>
  <c r="C438" i="10"/>
  <c r="B437" i="10"/>
  <c r="E437" i="10" s="1"/>
  <c r="A437" i="10"/>
  <c r="A389" i="10"/>
  <c r="B389" i="10"/>
  <c r="E389" i="10" s="1"/>
  <c r="C390" i="10"/>
  <c r="A342" i="10"/>
  <c r="C343" i="10"/>
  <c r="B342" i="10"/>
  <c r="E342" i="10" s="1"/>
  <c r="J342" i="10" s="1"/>
  <c r="C59" i="4"/>
  <c r="C292" i="10"/>
  <c r="C245" i="10"/>
  <c r="C198" i="10"/>
  <c r="C151" i="10"/>
  <c r="C104" i="10"/>
  <c r="C57" i="10"/>
  <c r="C10" i="10"/>
  <c r="D328" i="4"/>
  <c r="C328" i="4"/>
  <c r="D274" i="4"/>
  <c r="C274" i="4"/>
  <c r="D220" i="4"/>
  <c r="C220" i="4"/>
  <c r="D166" i="4"/>
  <c r="C166" i="4"/>
  <c r="D112" i="4"/>
  <c r="C112" i="4"/>
  <c r="D58" i="4"/>
  <c r="C58" i="4"/>
  <c r="D4" i="4"/>
  <c r="C4" i="4"/>
  <c r="D361" i="4"/>
  <c r="D307" i="4"/>
  <c r="D253" i="4"/>
  <c r="D199" i="4"/>
  <c r="D145" i="4"/>
  <c r="D91" i="4"/>
  <c r="D37" i="4"/>
  <c r="F11" i="3"/>
  <c r="F15" i="3"/>
  <c r="F19" i="3"/>
  <c r="F23" i="3"/>
  <c r="F27" i="3"/>
  <c r="F31" i="3"/>
  <c r="G12" i="3"/>
  <c r="G16" i="3"/>
  <c r="G20" i="3"/>
  <c r="G24" i="3"/>
  <c r="G28" i="3"/>
  <c r="G32" i="3"/>
  <c r="F12" i="3"/>
  <c r="F16" i="3"/>
  <c r="F20" i="3"/>
  <c r="F24" i="3"/>
  <c r="F28" i="3"/>
  <c r="F32" i="3"/>
  <c r="G13" i="3"/>
  <c r="G17" i="3"/>
  <c r="G21" i="3"/>
  <c r="G25" i="3"/>
  <c r="G29" i="3"/>
  <c r="G33" i="3"/>
  <c r="F13" i="3"/>
  <c r="F17" i="3"/>
  <c r="F21" i="3"/>
  <c r="F25" i="3"/>
  <c r="F29" i="3"/>
  <c r="F33" i="3"/>
  <c r="F10" i="3"/>
  <c r="G10" i="3"/>
  <c r="G14" i="3"/>
  <c r="G18" i="3"/>
  <c r="G22" i="3"/>
  <c r="G26" i="3"/>
  <c r="G30" i="3"/>
  <c r="G34" i="3"/>
  <c r="F14" i="3"/>
  <c r="F18" i="3"/>
  <c r="F22" i="3"/>
  <c r="F26" i="3"/>
  <c r="F30" i="3"/>
  <c r="F34" i="3"/>
  <c r="G11" i="3"/>
  <c r="G15" i="3"/>
  <c r="G19" i="3"/>
  <c r="G23" i="3"/>
  <c r="G27" i="3"/>
  <c r="G31" i="3"/>
  <c r="K10" i="3" l="1"/>
  <c r="L10" i="3"/>
  <c r="M10" i="3"/>
  <c r="M9" i="3"/>
  <c r="K9" i="3"/>
  <c r="L9" i="3"/>
  <c r="M8" i="3"/>
  <c r="L8" i="3"/>
  <c r="K8" i="3"/>
  <c r="L11" i="3"/>
  <c r="K11" i="3"/>
  <c r="M11" i="3"/>
  <c r="L342" i="10"/>
  <c r="K342" i="10"/>
  <c r="K718" i="10"/>
  <c r="L718" i="10"/>
  <c r="L483" i="10"/>
  <c r="K483" i="10"/>
  <c r="C1095" i="10"/>
  <c r="B1095" i="10" s="1"/>
  <c r="E1095" i="10" s="1"/>
  <c r="L1188" i="10"/>
  <c r="K1188" i="10"/>
  <c r="K1235" i="10"/>
  <c r="L1235" i="10"/>
  <c r="J389" i="10"/>
  <c r="L906" i="10"/>
  <c r="K906" i="10"/>
  <c r="L624" i="10"/>
  <c r="K624" i="10"/>
  <c r="L671" i="10"/>
  <c r="K671" i="10"/>
  <c r="K859" i="10"/>
  <c r="L859" i="10"/>
  <c r="K1047" i="10"/>
  <c r="L1047" i="10"/>
  <c r="K530" i="10"/>
  <c r="L530" i="10"/>
  <c r="K1094" i="10"/>
  <c r="L1094" i="10"/>
  <c r="J437" i="10"/>
  <c r="L577" i="10"/>
  <c r="K577" i="10"/>
  <c r="K765" i="10"/>
  <c r="L765" i="10"/>
  <c r="K812" i="10"/>
  <c r="L812" i="10"/>
  <c r="K953" i="10"/>
  <c r="L953" i="10"/>
  <c r="K1000" i="10"/>
  <c r="L1000" i="10"/>
  <c r="K1141" i="10"/>
  <c r="L1141" i="10"/>
  <c r="C1237" i="10"/>
  <c r="A1236" i="10"/>
  <c r="B1236" i="10"/>
  <c r="E1236" i="10" s="1"/>
  <c r="C1190" i="10"/>
  <c r="B1189" i="10"/>
  <c r="E1189" i="10" s="1"/>
  <c r="J1189" i="10" s="1"/>
  <c r="A1189" i="10"/>
  <c r="C1143" i="10"/>
  <c r="A1142" i="10"/>
  <c r="B1142" i="10"/>
  <c r="E1142" i="10" s="1"/>
  <c r="C1049" i="10"/>
  <c r="A1048" i="10"/>
  <c r="B1048" i="10"/>
  <c r="E1048" i="10" s="1"/>
  <c r="C1002" i="10"/>
  <c r="A1001" i="10"/>
  <c r="B1001" i="10"/>
  <c r="E1001" i="10" s="1"/>
  <c r="C955" i="10"/>
  <c r="B954" i="10"/>
  <c r="E954" i="10" s="1"/>
  <c r="J954" i="10" s="1"/>
  <c r="A954" i="10"/>
  <c r="C908" i="10"/>
  <c r="B907" i="10"/>
  <c r="E907" i="10" s="1"/>
  <c r="J907" i="10" s="1"/>
  <c r="A907" i="10"/>
  <c r="C861" i="10"/>
  <c r="B860" i="10"/>
  <c r="E860" i="10" s="1"/>
  <c r="J860" i="10" s="1"/>
  <c r="A860" i="10"/>
  <c r="C814" i="10"/>
  <c r="A813" i="10"/>
  <c r="B813" i="10"/>
  <c r="E813" i="10" s="1"/>
  <c r="C767" i="10"/>
  <c r="B766" i="10"/>
  <c r="E766" i="10" s="1"/>
  <c r="J766" i="10" s="1"/>
  <c r="A766" i="10"/>
  <c r="C720" i="10"/>
  <c r="B719" i="10"/>
  <c r="E719" i="10" s="1"/>
  <c r="J719" i="10" s="1"/>
  <c r="A719" i="10"/>
  <c r="C673" i="10"/>
  <c r="A672" i="10"/>
  <c r="B672" i="10"/>
  <c r="E672" i="10" s="1"/>
  <c r="J672" i="10" s="1"/>
  <c r="C626" i="10"/>
  <c r="A625" i="10"/>
  <c r="B625" i="10"/>
  <c r="E625" i="10" s="1"/>
  <c r="J625" i="10" s="1"/>
  <c r="C579" i="10"/>
  <c r="B578" i="10"/>
  <c r="E578" i="10" s="1"/>
  <c r="J578" i="10" s="1"/>
  <c r="A578" i="10"/>
  <c r="C532" i="10"/>
  <c r="B531" i="10"/>
  <c r="E531" i="10" s="1"/>
  <c r="J531" i="10" s="1"/>
  <c r="A531" i="10"/>
  <c r="C485" i="10"/>
  <c r="B484" i="10"/>
  <c r="E484" i="10" s="1"/>
  <c r="J484" i="10" s="1"/>
  <c r="A484" i="10"/>
  <c r="B438" i="10"/>
  <c r="E438" i="10" s="1"/>
  <c r="J438" i="10" s="1"/>
  <c r="A438" i="10"/>
  <c r="C439" i="10"/>
  <c r="C391" i="10"/>
  <c r="B390" i="10"/>
  <c r="E390" i="10" s="1"/>
  <c r="J390" i="10" s="1"/>
  <c r="A390" i="10"/>
  <c r="C344" i="10"/>
  <c r="A343" i="10"/>
  <c r="B343" i="10"/>
  <c r="E343" i="10" s="1"/>
  <c r="J343" i="10" s="1"/>
  <c r="C57" i="4"/>
  <c r="B58" i="4"/>
  <c r="B245" i="10"/>
  <c r="E245" i="10" s="1"/>
  <c r="J245" i="10" s="1"/>
  <c r="K245" i="10" s="1"/>
  <c r="C58" i="10"/>
  <c r="O327" i="10"/>
  <c r="B342" i="4" s="1"/>
  <c r="N327" i="10"/>
  <c r="B341" i="4" s="1"/>
  <c r="M327" i="10"/>
  <c r="B340" i="4" s="1"/>
  <c r="G327" i="10"/>
  <c r="AE10" i="5" s="1"/>
  <c r="F327" i="10"/>
  <c r="AD10" i="5" s="1"/>
  <c r="B359" i="4"/>
  <c r="B350" i="4"/>
  <c r="C293" i="10"/>
  <c r="B357" i="4"/>
  <c r="O280" i="10"/>
  <c r="B288" i="4" s="1"/>
  <c r="N280" i="10"/>
  <c r="B287" i="4" s="1"/>
  <c r="M280" i="10"/>
  <c r="B286" i="4" s="1"/>
  <c r="G280" i="10"/>
  <c r="AE9" i="5" s="1"/>
  <c r="F280" i="10"/>
  <c r="AD9" i="5" s="1"/>
  <c r="B306" i="4"/>
  <c r="B303" i="4"/>
  <c r="O233" i="10"/>
  <c r="B234" i="4" s="1"/>
  <c r="N233" i="10"/>
  <c r="B233" i="4" s="1"/>
  <c r="M233" i="10"/>
  <c r="B232" i="4" s="1"/>
  <c r="G233" i="10"/>
  <c r="AE8" i="5" s="1"/>
  <c r="F233" i="10"/>
  <c r="AD8" i="5" s="1"/>
  <c r="B251" i="4"/>
  <c r="B252" i="4"/>
  <c r="B249" i="4"/>
  <c r="B198" i="10"/>
  <c r="E198" i="10" s="1"/>
  <c r="J198" i="10" s="1"/>
  <c r="K198" i="10" s="1"/>
  <c r="O186" i="10"/>
  <c r="B180" i="4" s="1"/>
  <c r="N186" i="10"/>
  <c r="B179" i="4" s="1"/>
  <c r="M186" i="10"/>
  <c r="B178" i="4" s="1"/>
  <c r="G186" i="10"/>
  <c r="AE7" i="5" s="1"/>
  <c r="F186" i="10"/>
  <c r="AD7" i="5" s="1"/>
  <c r="B197" i="4"/>
  <c r="B188" i="4"/>
  <c r="B196" i="4"/>
  <c r="B195" i="4"/>
  <c r="B151" i="10"/>
  <c r="E151" i="10" s="1"/>
  <c r="J151" i="10" s="1"/>
  <c r="K151" i="10" s="1"/>
  <c r="O139" i="10"/>
  <c r="B126" i="4" s="1"/>
  <c r="N139" i="10"/>
  <c r="B125" i="4" s="1"/>
  <c r="M139" i="10"/>
  <c r="B124" i="4" s="1"/>
  <c r="G139" i="10"/>
  <c r="AE6" i="5" s="1"/>
  <c r="F139" i="10"/>
  <c r="AD6" i="5" s="1"/>
  <c r="B143" i="4"/>
  <c r="B134" i="4"/>
  <c r="B141" i="4"/>
  <c r="B104" i="10"/>
  <c r="E104" i="10" s="1"/>
  <c r="J104" i="10" s="1"/>
  <c r="K104" i="10" s="1"/>
  <c r="O92" i="10"/>
  <c r="B72" i="4" s="1"/>
  <c r="N92" i="10"/>
  <c r="B71" i="4" s="1"/>
  <c r="M92" i="10"/>
  <c r="B70" i="4" s="1"/>
  <c r="G92" i="10"/>
  <c r="AE5" i="5" s="1"/>
  <c r="F92" i="10"/>
  <c r="AD5" i="5" s="1"/>
  <c r="B89" i="4"/>
  <c r="B90" i="4"/>
  <c r="B80" i="4"/>
  <c r="B87" i="4"/>
  <c r="B35" i="4"/>
  <c r="B26" i="4"/>
  <c r="B33" i="4"/>
  <c r="A1095" i="10" l="1"/>
  <c r="L198" i="10"/>
  <c r="L151" i="10"/>
  <c r="J1095" i="10"/>
  <c r="L719" i="10"/>
  <c r="K719" i="10"/>
  <c r="J1236" i="10"/>
  <c r="L245" i="10"/>
  <c r="K625" i="10"/>
  <c r="L625" i="10"/>
  <c r="J813" i="10"/>
  <c r="L860" i="10"/>
  <c r="K860" i="10"/>
  <c r="J1001" i="10"/>
  <c r="C1096" i="10"/>
  <c r="K389" i="10"/>
  <c r="L389" i="10"/>
  <c r="K672" i="10"/>
  <c r="L672" i="10"/>
  <c r="J1048" i="10"/>
  <c r="L104" i="10"/>
  <c r="K484" i="10"/>
  <c r="L484" i="10"/>
  <c r="J1142" i="10"/>
  <c r="K1189" i="10"/>
  <c r="L1189" i="10"/>
  <c r="L437" i="10"/>
  <c r="K437" i="10"/>
  <c r="K531" i="10"/>
  <c r="L531" i="10"/>
  <c r="K907" i="10"/>
  <c r="L907" i="10"/>
  <c r="L343" i="10"/>
  <c r="K343" i="10"/>
  <c r="L390" i="10"/>
  <c r="K390" i="10"/>
  <c r="L438" i="10"/>
  <c r="K438" i="10"/>
  <c r="K578" i="10"/>
  <c r="L578" i="10"/>
  <c r="K766" i="10"/>
  <c r="L766" i="10"/>
  <c r="L954" i="10"/>
  <c r="K954" i="10"/>
  <c r="B1237" i="10"/>
  <c r="E1237" i="10" s="1"/>
  <c r="J1237" i="10" s="1"/>
  <c r="C1238" i="10"/>
  <c r="A1237" i="10"/>
  <c r="B1190" i="10"/>
  <c r="E1190" i="10" s="1"/>
  <c r="J1190" i="10" s="1"/>
  <c r="A1190" i="10"/>
  <c r="C1191" i="10"/>
  <c r="B1143" i="10"/>
  <c r="E1143" i="10" s="1"/>
  <c r="J1143" i="10" s="1"/>
  <c r="C1144" i="10"/>
  <c r="A1143" i="10"/>
  <c r="C1097" i="10"/>
  <c r="B1096" i="10"/>
  <c r="E1096" i="10" s="1"/>
  <c r="J1096" i="10" s="1"/>
  <c r="A1096" i="10"/>
  <c r="A1049" i="10"/>
  <c r="B1049" i="10"/>
  <c r="E1049" i="10" s="1"/>
  <c r="J1049" i="10" s="1"/>
  <c r="C1050" i="10"/>
  <c r="B1002" i="10"/>
  <c r="E1002" i="10" s="1"/>
  <c r="J1002" i="10" s="1"/>
  <c r="C1003" i="10"/>
  <c r="A1002" i="10"/>
  <c r="B955" i="10"/>
  <c r="E955" i="10" s="1"/>
  <c r="J955" i="10" s="1"/>
  <c r="C956" i="10"/>
  <c r="A955" i="10"/>
  <c r="B908" i="10"/>
  <c r="E908" i="10" s="1"/>
  <c r="J908" i="10" s="1"/>
  <c r="A908" i="10"/>
  <c r="C909" i="10"/>
  <c r="B861" i="10"/>
  <c r="E861" i="10" s="1"/>
  <c r="J861" i="10" s="1"/>
  <c r="A861" i="10"/>
  <c r="C862" i="10"/>
  <c r="A814" i="10"/>
  <c r="B814" i="10"/>
  <c r="E814" i="10" s="1"/>
  <c r="J814" i="10" s="1"/>
  <c r="C815" i="10"/>
  <c r="B767" i="10"/>
  <c r="E767" i="10" s="1"/>
  <c r="J767" i="10" s="1"/>
  <c r="C768" i="10"/>
  <c r="A767" i="10"/>
  <c r="C721" i="10"/>
  <c r="B720" i="10"/>
  <c r="E720" i="10" s="1"/>
  <c r="J720" i="10" s="1"/>
  <c r="A720" i="10"/>
  <c r="B673" i="10"/>
  <c r="E673" i="10" s="1"/>
  <c r="J673" i="10" s="1"/>
  <c r="C674" i="10"/>
  <c r="A673" i="10"/>
  <c r="C627" i="10"/>
  <c r="B626" i="10"/>
  <c r="E626" i="10" s="1"/>
  <c r="A626" i="10"/>
  <c r="B579" i="10"/>
  <c r="E579" i="10" s="1"/>
  <c r="J579" i="10" s="1"/>
  <c r="A579" i="10"/>
  <c r="C580" i="10"/>
  <c r="A532" i="10"/>
  <c r="B532" i="10"/>
  <c r="E532" i="10" s="1"/>
  <c r="J532" i="10" s="1"/>
  <c r="C533" i="10"/>
  <c r="A485" i="10"/>
  <c r="B485" i="10"/>
  <c r="E485" i="10" s="1"/>
  <c r="C486" i="10"/>
  <c r="B439" i="10"/>
  <c r="E439" i="10" s="1"/>
  <c r="J439" i="10" s="1"/>
  <c r="A439" i="10"/>
  <c r="C440" i="10"/>
  <c r="B391" i="10"/>
  <c r="E391" i="10" s="1"/>
  <c r="A391" i="10"/>
  <c r="C392" i="10"/>
  <c r="B344" i="10"/>
  <c r="E344" i="10" s="1"/>
  <c r="J344" i="10" s="1"/>
  <c r="A344" i="10"/>
  <c r="C345" i="10"/>
  <c r="B360" i="4"/>
  <c r="B305" i="4"/>
  <c r="B296" i="4"/>
  <c r="B242" i="4"/>
  <c r="B198" i="4"/>
  <c r="B144" i="4"/>
  <c r="B36" i="4"/>
  <c r="A57" i="10"/>
  <c r="B57" i="10"/>
  <c r="E57" i="10" s="1"/>
  <c r="B250" i="4"/>
  <c r="B88" i="4"/>
  <c r="B304" i="4"/>
  <c r="B142" i="4"/>
  <c r="B358" i="4"/>
  <c r="B293" i="10"/>
  <c r="E293" i="10" s="1"/>
  <c r="J293" i="10" s="1"/>
  <c r="A293" i="10"/>
  <c r="B292" i="10"/>
  <c r="E292" i="10" s="1"/>
  <c r="A292" i="10"/>
  <c r="C294" i="10"/>
  <c r="C246" i="10"/>
  <c r="A245" i="10"/>
  <c r="C199" i="10"/>
  <c r="A198" i="10"/>
  <c r="C152" i="10"/>
  <c r="A151" i="10"/>
  <c r="C105" i="10"/>
  <c r="A104" i="10"/>
  <c r="A58" i="10"/>
  <c r="C59" i="10"/>
  <c r="B58" i="10"/>
  <c r="E58" i="10" s="1"/>
  <c r="J58" i="10" s="1"/>
  <c r="B32" i="4"/>
  <c r="B34" i="4"/>
  <c r="O45" i="10"/>
  <c r="B18" i="4" s="1"/>
  <c r="M45" i="10"/>
  <c r="B16" i="4" s="1"/>
  <c r="N45" i="10"/>
  <c r="B17" i="4" s="1"/>
  <c r="G45" i="10"/>
  <c r="AE4" i="5" s="1"/>
  <c r="AE31" i="5" s="1"/>
  <c r="J485" i="10" l="1"/>
  <c r="L1049" i="10"/>
  <c r="K1049" i="10"/>
  <c r="L439" i="10"/>
  <c r="K439" i="10"/>
  <c r="L1002" i="10"/>
  <c r="K1002" i="10"/>
  <c r="K1190" i="10"/>
  <c r="L1190" i="10"/>
  <c r="K1236" i="10"/>
  <c r="L1236" i="10"/>
  <c r="L293" i="10"/>
  <c r="K293" i="10"/>
  <c r="J391" i="10"/>
  <c r="L532" i="10"/>
  <c r="K532" i="10"/>
  <c r="K579" i="10"/>
  <c r="L579" i="10"/>
  <c r="L720" i="10"/>
  <c r="K720" i="10"/>
  <c r="L767" i="10"/>
  <c r="K767" i="10"/>
  <c r="L955" i="10"/>
  <c r="K955" i="10"/>
  <c r="K1096" i="10"/>
  <c r="L1096" i="10"/>
  <c r="K1143" i="10"/>
  <c r="L1143" i="10"/>
  <c r="K1001" i="10"/>
  <c r="L1001" i="10"/>
  <c r="K813" i="10"/>
  <c r="L813" i="10"/>
  <c r="L58" i="10"/>
  <c r="K58" i="10"/>
  <c r="L344" i="10"/>
  <c r="K344" i="10"/>
  <c r="K908" i="10"/>
  <c r="L908" i="10"/>
  <c r="K1048" i="10"/>
  <c r="L1048" i="10"/>
  <c r="J292" i="10"/>
  <c r="J57" i="10"/>
  <c r="J626" i="10"/>
  <c r="L673" i="10"/>
  <c r="K673" i="10"/>
  <c r="L814" i="10"/>
  <c r="K814" i="10"/>
  <c r="K861" i="10"/>
  <c r="L861" i="10"/>
  <c r="K1237" i="10"/>
  <c r="L1237" i="10"/>
  <c r="L1142" i="10"/>
  <c r="K1142" i="10"/>
  <c r="L1095" i="10"/>
  <c r="K1095" i="10"/>
  <c r="B1238" i="10"/>
  <c r="E1238" i="10" s="1"/>
  <c r="J1238" i="10" s="1"/>
  <c r="A1238" i="10"/>
  <c r="C1239" i="10"/>
  <c r="B1191" i="10"/>
  <c r="E1191" i="10" s="1"/>
  <c r="J1191" i="10" s="1"/>
  <c r="A1191" i="10"/>
  <c r="C1192" i="10"/>
  <c r="B1144" i="10"/>
  <c r="E1144" i="10" s="1"/>
  <c r="A1144" i="10"/>
  <c r="C1145" i="10"/>
  <c r="B1097" i="10"/>
  <c r="E1097" i="10" s="1"/>
  <c r="J1097" i="10" s="1"/>
  <c r="A1097" i="10"/>
  <c r="C1098" i="10"/>
  <c r="B1050" i="10"/>
  <c r="E1050" i="10" s="1"/>
  <c r="J1050" i="10" s="1"/>
  <c r="A1050" i="10"/>
  <c r="C1051" i="10"/>
  <c r="B1003" i="10"/>
  <c r="E1003" i="10" s="1"/>
  <c r="J1003" i="10" s="1"/>
  <c r="C1004" i="10"/>
  <c r="A1003" i="10"/>
  <c r="B956" i="10"/>
  <c r="E956" i="10" s="1"/>
  <c r="J956" i="10" s="1"/>
  <c r="A956" i="10"/>
  <c r="C957" i="10"/>
  <c r="B909" i="10"/>
  <c r="E909" i="10" s="1"/>
  <c r="J909" i="10" s="1"/>
  <c r="A909" i="10"/>
  <c r="C910" i="10"/>
  <c r="B862" i="10"/>
  <c r="E862" i="10" s="1"/>
  <c r="A862" i="10"/>
  <c r="C863" i="10"/>
  <c r="B815" i="10"/>
  <c r="E815" i="10" s="1"/>
  <c r="J815" i="10" s="1"/>
  <c r="A815" i="10"/>
  <c r="C816" i="10"/>
  <c r="B768" i="10"/>
  <c r="E768" i="10" s="1"/>
  <c r="A768" i="10"/>
  <c r="C769" i="10"/>
  <c r="B721" i="10"/>
  <c r="E721" i="10" s="1"/>
  <c r="A721" i="10"/>
  <c r="C722" i="10"/>
  <c r="B674" i="10"/>
  <c r="E674" i="10" s="1"/>
  <c r="A674" i="10"/>
  <c r="C675" i="10"/>
  <c r="B627" i="10"/>
  <c r="E627" i="10" s="1"/>
  <c r="J627" i="10" s="1"/>
  <c r="A627" i="10"/>
  <c r="C628" i="10"/>
  <c r="B580" i="10"/>
  <c r="E580" i="10" s="1"/>
  <c r="J580" i="10" s="1"/>
  <c r="A580" i="10"/>
  <c r="C581" i="10"/>
  <c r="B533" i="10"/>
  <c r="E533" i="10" s="1"/>
  <c r="J533" i="10" s="1"/>
  <c r="A533" i="10"/>
  <c r="C534" i="10"/>
  <c r="B486" i="10"/>
  <c r="E486" i="10" s="1"/>
  <c r="J486" i="10" s="1"/>
  <c r="C487" i="10"/>
  <c r="A486" i="10"/>
  <c r="A440" i="10"/>
  <c r="C441" i="10"/>
  <c r="B440" i="10"/>
  <c r="E440" i="10" s="1"/>
  <c r="J440" i="10" s="1"/>
  <c r="B392" i="10"/>
  <c r="E392" i="10" s="1"/>
  <c r="J392" i="10" s="1"/>
  <c r="C393" i="10"/>
  <c r="A392" i="10"/>
  <c r="B345" i="10"/>
  <c r="E345" i="10" s="1"/>
  <c r="J345" i="10" s="1"/>
  <c r="A345" i="10"/>
  <c r="C346" i="10"/>
  <c r="B24" i="4"/>
  <c r="B294" i="10"/>
  <c r="E294" i="10" s="1"/>
  <c r="J294" i="10" s="1"/>
  <c r="A294" i="10"/>
  <c r="C295" i="10"/>
  <c r="B246" i="10"/>
  <c r="E246" i="10" s="1"/>
  <c r="A246" i="10"/>
  <c r="C247" i="10"/>
  <c r="B199" i="10"/>
  <c r="E199" i="10" s="1"/>
  <c r="A199" i="10"/>
  <c r="C200" i="10"/>
  <c r="B152" i="10"/>
  <c r="E152" i="10" s="1"/>
  <c r="A152" i="10"/>
  <c r="C153" i="10"/>
  <c r="B105" i="10"/>
  <c r="E105" i="10" s="1"/>
  <c r="C106" i="10"/>
  <c r="A105" i="10"/>
  <c r="C60" i="10"/>
  <c r="B59" i="10"/>
  <c r="E59" i="10" s="1"/>
  <c r="J59" i="10" s="1"/>
  <c r="A59" i="10"/>
  <c r="A10" i="10"/>
  <c r="B10" i="10"/>
  <c r="F10" i="10" s="1"/>
  <c r="C11" i="10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l="1"/>
  <c r="C42" i="10" s="1"/>
  <c r="C43" i="10" s="1"/>
  <c r="C44" i="10" s="1"/>
  <c r="A38" i="10"/>
  <c r="K294" i="10"/>
  <c r="L294" i="10"/>
  <c r="L580" i="10"/>
  <c r="K580" i="10"/>
  <c r="L956" i="10"/>
  <c r="K956" i="10"/>
  <c r="K345" i="10"/>
  <c r="L345" i="10"/>
  <c r="K440" i="10"/>
  <c r="L440" i="10"/>
  <c r="K533" i="10"/>
  <c r="L533" i="10"/>
  <c r="J721" i="10"/>
  <c r="K909" i="10"/>
  <c r="L909" i="10"/>
  <c r="L1097" i="10"/>
  <c r="K1097" i="10"/>
  <c r="K626" i="10"/>
  <c r="L626" i="10"/>
  <c r="L292" i="10"/>
  <c r="K292" i="10"/>
  <c r="J105" i="10"/>
  <c r="J1144" i="10"/>
  <c r="J246" i="10"/>
  <c r="J199" i="10"/>
  <c r="L486" i="10"/>
  <c r="K486" i="10"/>
  <c r="J674" i="10"/>
  <c r="J862" i="10"/>
  <c r="L1050" i="10"/>
  <c r="K1050" i="10"/>
  <c r="L1238" i="10"/>
  <c r="K1238" i="10"/>
  <c r="L485" i="10"/>
  <c r="K485" i="10"/>
  <c r="L59" i="10"/>
  <c r="K59" i="10"/>
  <c r="K392" i="10"/>
  <c r="L392" i="10"/>
  <c r="J768" i="10"/>
  <c r="J152" i="10"/>
  <c r="L627" i="10"/>
  <c r="K627" i="10"/>
  <c r="K815" i="10"/>
  <c r="L815" i="10"/>
  <c r="K1003" i="10"/>
  <c r="L1003" i="10"/>
  <c r="K1191" i="10"/>
  <c r="L1191" i="10"/>
  <c r="L57" i="10"/>
  <c r="K57" i="10"/>
  <c r="L391" i="10"/>
  <c r="K391" i="10"/>
  <c r="J10" i="10"/>
  <c r="A1239" i="10"/>
  <c r="C1240" i="10"/>
  <c r="B1239" i="10"/>
  <c r="E1239" i="10" s="1"/>
  <c r="J1239" i="10" s="1"/>
  <c r="A1192" i="10"/>
  <c r="C1193" i="10"/>
  <c r="B1192" i="10"/>
  <c r="E1192" i="10" s="1"/>
  <c r="J1192" i="10" s="1"/>
  <c r="A1145" i="10"/>
  <c r="C1146" i="10"/>
  <c r="B1145" i="10"/>
  <c r="E1145" i="10" s="1"/>
  <c r="J1145" i="10" s="1"/>
  <c r="A1098" i="10"/>
  <c r="B1098" i="10"/>
  <c r="E1098" i="10" s="1"/>
  <c r="J1098" i="10" s="1"/>
  <c r="C1099" i="10"/>
  <c r="A1051" i="10"/>
  <c r="C1052" i="10"/>
  <c r="B1051" i="10"/>
  <c r="E1051" i="10" s="1"/>
  <c r="J1051" i="10" s="1"/>
  <c r="A1004" i="10"/>
  <c r="C1005" i="10"/>
  <c r="B1004" i="10"/>
  <c r="E1004" i="10" s="1"/>
  <c r="J1004" i="10" s="1"/>
  <c r="A957" i="10"/>
  <c r="C958" i="10"/>
  <c r="B957" i="10"/>
  <c r="E957" i="10" s="1"/>
  <c r="J957" i="10" s="1"/>
  <c r="A910" i="10"/>
  <c r="C911" i="10"/>
  <c r="B910" i="10"/>
  <c r="E910" i="10" s="1"/>
  <c r="J910" i="10" s="1"/>
  <c r="A863" i="10"/>
  <c r="C864" i="10"/>
  <c r="B863" i="10"/>
  <c r="E863" i="10" s="1"/>
  <c r="J863" i="10" s="1"/>
  <c r="A816" i="10"/>
  <c r="C817" i="10"/>
  <c r="B816" i="10"/>
  <c r="E816" i="10" s="1"/>
  <c r="J816" i="10" s="1"/>
  <c r="A769" i="10"/>
  <c r="C770" i="10"/>
  <c r="B769" i="10"/>
  <c r="E769" i="10" s="1"/>
  <c r="J769" i="10" s="1"/>
  <c r="A722" i="10"/>
  <c r="C723" i="10"/>
  <c r="B722" i="10"/>
  <c r="E722" i="10" s="1"/>
  <c r="J722" i="10" s="1"/>
  <c r="A675" i="10"/>
  <c r="C676" i="10"/>
  <c r="B675" i="10"/>
  <c r="E675" i="10" s="1"/>
  <c r="J675" i="10" s="1"/>
  <c r="A628" i="10"/>
  <c r="B628" i="10"/>
  <c r="E628" i="10" s="1"/>
  <c r="C629" i="10"/>
  <c r="A581" i="10"/>
  <c r="C582" i="10"/>
  <c r="B581" i="10"/>
  <c r="E581" i="10" s="1"/>
  <c r="J581" i="10" s="1"/>
  <c r="A534" i="10"/>
  <c r="C535" i="10"/>
  <c r="B534" i="10"/>
  <c r="E534" i="10" s="1"/>
  <c r="J534" i="10" s="1"/>
  <c r="A487" i="10"/>
  <c r="C488" i="10"/>
  <c r="B487" i="10"/>
  <c r="E487" i="10" s="1"/>
  <c r="J487" i="10" s="1"/>
  <c r="C442" i="10"/>
  <c r="B441" i="10"/>
  <c r="E441" i="10" s="1"/>
  <c r="A441" i="10"/>
  <c r="A393" i="10"/>
  <c r="C394" i="10"/>
  <c r="B393" i="10"/>
  <c r="E393" i="10" s="1"/>
  <c r="J393" i="10" s="1"/>
  <c r="A346" i="10"/>
  <c r="C347" i="10"/>
  <c r="B346" i="10"/>
  <c r="E346" i="10" s="1"/>
  <c r="J346" i="10" s="1"/>
  <c r="B295" i="10"/>
  <c r="E295" i="10" s="1"/>
  <c r="J295" i="10" s="1"/>
  <c r="A295" i="10"/>
  <c r="C296" i="10"/>
  <c r="B247" i="10"/>
  <c r="E247" i="10" s="1"/>
  <c r="J247" i="10" s="1"/>
  <c r="A247" i="10"/>
  <c r="C248" i="10"/>
  <c r="B200" i="10"/>
  <c r="E200" i="10" s="1"/>
  <c r="J200" i="10" s="1"/>
  <c r="A200" i="10"/>
  <c r="C201" i="10"/>
  <c r="B153" i="10"/>
  <c r="E153" i="10" s="1"/>
  <c r="J153" i="10" s="1"/>
  <c r="A153" i="10"/>
  <c r="C154" i="10"/>
  <c r="B106" i="10"/>
  <c r="E106" i="10" s="1"/>
  <c r="J106" i="10" s="1"/>
  <c r="C107" i="10"/>
  <c r="A106" i="10"/>
  <c r="C61" i="10"/>
  <c r="B60" i="10"/>
  <c r="E60" i="10" s="1"/>
  <c r="J60" i="10" s="1"/>
  <c r="A60" i="10"/>
  <c r="B35" i="10"/>
  <c r="E35" i="10" s="1"/>
  <c r="J35" i="10" s="1"/>
  <c r="B19" i="10"/>
  <c r="E19" i="10" s="1"/>
  <c r="J19" i="10" s="1"/>
  <c r="A25" i="10"/>
  <c r="B31" i="10"/>
  <c r="E31" i="10" s="1"/>
  <c r="J31" i="10" s="1"/>
  <c r="B15" i="10"/>
  <c r="A21" i="10"/>
  <c r="B27" i="10"/>
  <c r="E27" i="10" s="1"/>
  <c r="J27" i="10" s="1"/>
  <c r="B11" i="10"/>
  <c r="F11" i="10" s="1"/>
  <c r="F45" i="10" s="1"/>
  <c r="AD4" i="5" s="1"/>
  <c r="AD31" i="5" s="1"/>
  <c r="A17" i="10"/>
  <c r="A35" i="10"/>
  <c r="B39" i="10"/>
  <c r="E39" i="10" s="1"/>
  <c r="J39" i="10" s="1"/>
  <c r="B23" i="10"/>
  <c r="E23" i="10" s="1"/>
  <c r="J23" i="10" s="1"/>
  <c r="A13" i="10"/>
  <c r="A31" i="10"/>
  <c r="B38" i="10"/>
  <c r="E38" i="10" s="1"/>
  <c r="J38" i="10" s="1"/>
  <c r="B34" i="10"/>
  <c r="E34" i="10" s="1"/>
  <c r="J34" i="10" s="1"/>
  <c r="B30" i="10"/>
  <c r="E30" i="10" s="1"/>
  <c r="J30" i="10" s="1"/>
  <c r="B26" i="10"/>
  <c r="E26" i="10" s="1"/>
  <c r="J26" i="10" s="1"/>
  <c r="B22" i="10"/>
  <c r="E22" i="10" s="1"/>
  <c r="J22" i="10" s="1"/>
  <c r="B18" i="10"/>
  <c r="E18" i="10" s="1"/>
  <c r="J18" i="10" s="1"/>
  <c r="B14" i="10"/>
  <c r="A16" i="10"/>
  <c r="A24" i="10"/>
  <c r="A20" i="10"/>
  <c r="A12" i="10"/>
  <c r="A34" i="10"/>
  <c r="A30" i="10"/>
  <c r="B37" i="10"/>
  <c r="E37" i="10" s="1"/>
  <c r="J37" i="10" s="1"/>
  <c r="B33" i="10"/>
  <c r="E33" i="10" s="1"/>
  <c r="J33" i="10" s="1"/>
  <c r="B29" i="10"/>
  <c r="E29" i="10" s="1"/>
  <c r="J29" i="10" s="1"/>
  <c r="B25" i="10"/>
  <c r="E25" i="10" s="1"/>
  <c r="J25" i="10" s="1"/>
  <c r="B21" i="10"/>
  <c r="E21" i="10" s="1"/>
  <c r="J21" i="10" s="1"/>
  <c r="B17" i="10"/>
  <c r="B13" i="10"/>
  <c r="A27" i="10"/>
  <c r="A23" i="10"/>
  <c r="A19" i="10"/>
  <c r="A15" i="10"/>
  <c r="A11" i="10"/>
  <c r="A37" i="10"/>
  <c r="A33" i="10"/>
  <c r="A29" i="10"/>
  <c r="B40" i="10"/>
  <c r="E40" i="10" s="1"/>
  <c r="J40" i="10" s="1"/>
  <c r="B36" i="10"/>
  <c r="E36" i="10" s="1"/>
  <c r="J36" i="10" s="1"/>
  <c r="B32" i="10"/>
  <c r="E32" i="10" s="1"/>
  <c r="J32" i="10" s="1"/>
  <c r="B28" i="10"/>
  <c r="E28" i="10" s="1"/>
  <c r="J28" i="10" s="1"/>
  <c r="B24" i="10"/>
  <c r="E24" i="10" s="1"/>
  <c r="J24" i="10" s="1"/>
  <c r="B20" i="10"/>
  <c r="E20" i="10" s="1"/>
  <c r="J20" i="10" s="1"/>
  <c r="B16" i="10"/>
  <c r="B12" i="10"/>
  <c r="A26" i="10"/>
  <c r="A22" i="10"/>
  <c r="A18" i="10"/>
  <c r="A14" i="10"/>
  <c r="A36" i="10"/>
  <c r="A32" i="10"/>
  <c r="A28" i="10"/>
  <c r="A39" i="10" l="1"/>
  <c r="A40" i="10"/>
  <c r="L36" i="10"/>
  <c r="K36" i="10"/>
  <c r="E13" i="10"/>
  <c r="J13" i="10" s="1"/>
  <c r="K30" i="10"/>
  <c r="L30" i="10"/>
  <c r="L31" i="10"/>
  <c r="K31" i="10"/>
  <c r="L487" i="10"/>
  <c r="K487" i="10"/>
  <c r="L1098" i="10"/>
  <c r="K1098" i="10"/>
  <c r="L105" i="10"/>
  <c r="K105" i="10"/>
  <c r="L40" i="10"/>
  <c r="K40" i="10"/>
  <c r="E17" i="10"/>
  <c r="J17" i="10" s="1"/>
  <c r="L33" i="10"/>
  <c r="K33" i="10"/>
  <c r="L18" i="10"/>
  <c r="K18" i="10"/>
  <c r="K34" i="10"/>
  <c r="L34" i="10"/>
  <c r="K153" i="10"/>
  <c r="L153" i="10"/>
  <c r="L816" i="10"/>
  <c r="K816" i="10"/>
  <c r="K1004" i="10"/>
  <c r="L1004" i="10"/>
  <c r="K1192" i="10"/>
  <c r="L1192" i="10"/>
  <c r="L200" i="10"/>
  <c r="K200" i="10"/>
  <c r="K675" i="10"/>
  <c r="L675" i="10"/>
  <c r="K1239" i="10"/>
  <c r="L1239" i="10"/>
  <c r="K862" i="10"/>
  <c r="L862" i="10"/>
  <c r="L246" i="10"/>
  <c r="K246" i="10"/>
  <c r="L24" i="10"/>
  <c r="K24" i="10"/>
  <c r="L28" i="10"/>
  <c r="K28" i="10"/>
  <c r="K21" i="10"/>
  <c r="L21" i="10"/>
  <c r="K22" i="10"/>
  <c r="L22" i="10"/>
  <c r="L38" i="10"/>
  <c r="K38" i="10"/>
  <c r="L23" i="10"/>
  <c r="K23" i="10"/>
  <c r="J11" i="10"/>
  <c r="L60" i="10"/>
  <c r="K60" i="10"/>
  <c r="K106" i="10"/>
  <c r="L106" i="10"/>
  <c r="K295" i="10"/>
  <c r="L295" i="10"/>
  <c r="K393" i="10"/>
  <c r="L393" i="10"/>
  <c r="J441" i="10"/>
  <c r="L581" i="10"/>
  <c r="K581" i="10"/>
  <c r="J628" i="10"/>
  <c r="L769" i="10"/>
  <c r="K769" i="10"/>
  <c r="L957" i="10"/>
  <c r="K957" i="10"/>
  <c r="K1145" i="10"/>
  <c r="L1145" i="10"/>
  <c r="L152" i="10"/>
  <c r="K152" i="10"/>
  <c r="L768" i="10"/>
  <c r="K768" i="10"/>
  <c r="L674" i="10"/>
  <c r="K674" i="10"/>
  <c r="L199" i="10"/>
  <c r="K199" i="10"/>
  <c r="L1144" i="10"/>
  <c r="K1144" i="10"/>
  <c r="L721" i="10"/>
  <c r="K721" i="10"/>
  <c r="L20" i="10"/>
  <c r="K20" i="10"/>
  <c r="K29" i="10"/>
  <c r="L29" i="10"/>
  <c r="E14" i="10"/>
  <c r="J14" i="10" s="1"/>
  <c r="K35" i="10"/>
  <c r="L35" i="10"/>
  <c r="L863" i="10"/>
  <c r="K863" i="10"/>
  <c r="K1051" i="10"/>
  <c r="L1051" i="10"/>
  <c r="E12" i="10"/>
  <c r="K37" i="10"/>
  <c r="L37" i="10"/>
  <c r="E16" i="10"/>
  <c r="J16" i="10" s="1"/>
  <c r="K32" i="10"/>
  <c r="L32" i="10"/>
  <c r="L25" i="10"/>
  <c r="K25" i="10"/>
  <c r="L26" i="10"/>
  <c r="K26" i="10"/>
  <c r="L39" i="10"/>
  <c r="K39" i="10"/>
  <c r="K27" i="10"/>
  <c r="L27" i="10"/>
  <c r="E15" i="10"/>
  <c r="J15" i="10" s="1"/>
  <c r="K19" i="10"/>
  <c r="L19" i="10"/>
  <c r="L247" i="10"/>
  <c r="K247" i="10"/>
  <c r="K346" i="10"/>
  <c r="L346" i="10"/>
  <c r="K534" i="10"/>
  <c r="L534" i="10"/>
  <c r="K722" i="10"/>
  <c r="L722" i="10"/>
  <c r="L910" i="10"/>
  <c r="K910" i="10"/>
  <c r="L10" i="10"/>
  <c r="K10" i="10"/>
  <c r="C1241" i="10"/>
  <c r="A1240" i="10"/>
  <c r="B1240" i="10"/>
  <c r="E1240" i="10" s="1"/>
  <c r="J1240" i="10" s="1"/>
  <c r="C1194" i="10"/>
  <c r="B1193" i="10"/>
  <c r="E1193" i="10" s="1"/>
  <c r="J1193" i="10" s="1"/>
  <c r="A1193" i="10"/>
  <c r="C1147" i="10"/>
  <c r="A1146" i="10"/>
  <c r="B1146" i="10"/>
  <c r="E1146" i="10" s="1"/>
  <c r="J1146" i="10" s="1"/>
  <c r="C1100" i="10"/>
  <c r="B1099" i="10"/>
  <c r="E1099" i="10" s="1"/>
  <c r="J1099" i="10" s="1"/>
  <c r="A1099" i="10"/>
  <c r="C1053" i="10"/>
  <c r="B1052" i="10"/>
  <c r="E1052" i="10" s="1"/>
  <c r="J1052" i="10" s="1"/>
  <c r="A1052" i="10"/>
  <c r="C1006" i="10"/>
  <c r="A1005" i="10"/>
  <c r="B1005" i="10"/>
  <c r="E1005" i="10" s="1"/>
  <c r="J1005" i="10" s="1"/>
  <c r="C959" i="10"/>
  <c r="B958" i="10"/>
  <c r="E958" i="10" s="1"/>
  <c r="J958" i="10" s="1"/>
  <c r="A958" i="10"/>
  <c r="C912" i="10"/>
  <c r="B911" i="10"/>
  <c r="E911" i="10" s="1"/>
  <c r="J911" i="10" s="1"/>
  <c r="A911" i="10"/>
  <c r="C865" i="10"/>
  <c r="B864" i="10"/>
  <c r="E864" i="10" s="1"/>
  <c r="J864" i="10" s="1"/>
  <c r="A864" i="10"/>
  <c r="C818" i="10"/>
  <c r="B817" i="10"/>
  <c r="E817" i="10" s="1"/>
  <c r="J817" i="10" s="1"/>
  <c r="A817" i="10"/>
  <c r="C771" i="10"/>
  <c r="B770" i="10"/>
  <c r="E770" i="10" s="1"/>
  <c r="J770" i="10" s="1"/>
  <c r="A770" i="10"/>
  <c r="C724" i="10"/>
  <c r="A723" i="10"/>
  <c r="B723" i="10"/>
  <c r="E723" i="10" s="1"/>
  <c r="J723" i="10" s="1"/>
  <c r="C677" i="10"/>
  <c r="A676" i="10"/>
  <c r="B676" i="10"/>
  <c r="E676" i="10" s="1"/>
  <c r="J676" i="10" s="1"/>
  <c r="C630" i="10"/>
  <c r="A629" i="10"/>
  <c r="B629" i="10"/>
  <c r="E629" i="10" s="1"/>
  <c r="J629" i="10" s="1"/>
  <c r="C583" i="10"/>
  <c r="B582" i="10"/>
  <c r="E582" i="10" s="1"/>
  <c r="J582" i="10" s="1"/>
  <c r="A582" i="10"/>
  <c r="C536" i="10"/>
  <c r="B535" i="10"/>
  <c r="E535" i="10" s="1"/>
  <c r="J535" i="10" s="1"/>
  <c r="A535" i="10"/>
  <c r="C489" i="10"/>
  <c r="B488" i="10"/>
  <c r="E488" i="10" s="1"/>
  <c r="J488" i="10" s="1"/>
  <c r="A488" i="10"/>
  <c r="B442" i="10"/>
  <c r="E442" i="10" s="1"/>
  <c r="J442" i="10" s="1"/>
  <c r="A442" i="10"/>
  <c r="C443" i="10"/>
  <c r="C395" i="10"/>
  <c r="B394" i="10"/>
  <c r="E394" i="10" s="1"/>
  <c r="J394" i="10" s="1"/>
  <c r="A394" i="10"/>
  <c r="C348" i="10"/>
  <c r="B347" i="10"/>
  <c r="E347" i="10" s="1"/>
  <c r="J347" i="10" s="1"/>
  <c r="A347" i="10"/>
  <c r="B296" i="10"/>
  <c r="E296" i="10" s="1"/>
  <c r="J296" i="10" s="1"/>
  <c r="A296" i="10"/>
  <c r="C297" i="10"/>
  <c r="B248" i="10"/>
  <c r="E248" i="10" s="1"/>
  <c r="J248" i="10" s="1"/>
  <c r="A248" i="10"/>
  <c r="C249" i="10"/>
  <c r="B201" i="10"/>
  <c r="E201" i="10" s="1"/>
  <c r="J201" i="10" s="1"/>
  <c r="A201" i="10"/>
  <c r="C202" i="10"/>
  <c r="B154" i="10"/>
  <c r="E154" i="10" s="1"/>
  <c r="J154" i="10" s="1"/>
  <c r="A154" i="10"/>
  <c r="C155" i="10"/>
  <c r="B107" i="10"/>
  <c r="E107" i="10" s="1"/>
  <c r="J107" i="10" s="1"/>
  <c r="A107" i="10"/>
  <c r="C108" i="10"/>
  <c r="C62" i="10"/>
  <c r="B61" i="10"/>
  <c r="E61" i="10" s="1"/>
  <c r="J61" i="10" s="1"/>
  <c r="A61" i="10"/>
  <c r="U24" i="5"/>
  <c r="A41" i="10" l="1"/>
  <c r="B41" i="10"/>
  <c r="E41" i="10" s="1"/>
  <c r="J41" i="10" s="1"/>
  <c r="L14" i="10"/>
  <c r="K14" i="10"/>
  <c r="K17" i="10"/>
  <c r="L17" i="10"/>
  <c r="K16" i="10"/>
  <c r="L16" i="10"/>
  <c r="L11" i="10"/>
  <c r="K11" i="10"/>
  <c r="K13" i="10"/>
  <c r="L13" i="10"/>
  <c r="L15" i="10"/>
  <c r="K15" i="10"/>
  <c r="L107" i="10"/>
  <c r="K107" i="10"/>
  <c r="L817" i="10"/>
  <c r="K817" i="10"/>
  <c r="L394" i="10"/>
  <c r="K394" i="10"/>
  <c r="K723" i="10"/>
  <c r="L723" i="10"/>
  <c r="L770" i="10"/>
  <c r="K770" i="10"/>
  <c r="L958" i="10"/>
  <c r="K958" i="10"/>
  <c r="J12" i="10"/>
  <c r="K628" i="10"/>
  <c r="L628" i="10"/>
  <c r="K441" i="10"/>
  <c r="L441" i="10"/>
  <c r="L61" i="10"/>
  <c r="K61" i="10"/>
  <c r="K1193" i="10"/>
  <c r="L1193" i="10"/>
  <c r="L248" i="10"/>
  <c r="K248" i="10"/>
  <c r="K582" i="10"/>
  <c r="L582" i="10"/>
  <c r="L347" i="10"/>
  <c r="K347" i="10"/>
  <c r="L535" i="10"/>
  <c r="K535" i="10"/>
  <c r="K676" i="10"/>
  <c r="L676" i="10"/>
  <c r="L911" i="10"/>
  <c r="K911" i="10"/>
  <c r="K1099" i="10"/>
  <c r="L1099" i="10"/>
  <c r="L1240" i="10"/>
  <c r="K1240" i="10"/>
  <c r="K296" i="10"/>
  <c r="L296" i="10"/>
  <c r="K1146" i="10"/>
  <c r="L1146" i="10"/>
  <c r="L442" i="10"/>
  <c r="K442" i="10"/>
  <c r="L201" i="10"/>
  <c r="K201" i="10"/>
  <c r="L154" i="10"/>
  <c r="K154" i="10"/>
  <c r="K488" i="10"/>
  <c r="L488" i="10"/>
  <c r="K629" i="10"/>
  <c r="L629" i="10"/>
  <c r="K864" i="10"/>
  <c r="L864" i="10"/>
  <c r="L1005" i="10"/>
  <c r="K1005" i="10"/>
  <c r="L1052" i="10"/>
  <c r="K1052" i="10"/>
  <c r="C1242" i="10"/>
  <c r="B1241" i="10"/>
  <c r="E1241" i="10" s="1"/>
  <c r="J1241" i="10" s="1"/>
  <c r="A1241" i="10"/>
  <c r="B1194" i="10"/>
  <c r="E1194" i="10" s="1"/>
  <c r="J1194" i="10" s="1"/>
  <c r="A1194" i="10"/>
  <c r="C1195" i="10"/>
  <c r="C1148" i="10"/>
  <c r="B1147" i="10"/>
  <c r="E1147" i="10" s="1"/>
  <c r="J1147" i="10" s="1"/>
  <c r="A1147" i="10"/>
  <c r="B1100" i="10"/>
  <c r="E1100" i="10" s="1"/>
  <c r="J1100" i="10" s="1"/>
  <c r="A1100" i="10"/>
  <c r="C1101" i="10"/>
  <c r="C1054" i="10"/>
  <c r="B1053" i="10"/>
  <c r="E1053" i="10" s="1"/>
  <c r="J1053" i="10" s="1"/>
  <c r="A1053" i="10"/>
  <c r="A1006" i="10"/>
  <c r="B1006" i="10"/>
  <c r="E1006" i="10" s="1"/>
  <c r="J1006" i="10" s="1"/>
  <c r="C1007" i="10"/>
  <c r="C960" i="10"/>
  <c r="B959" i="10"/>
  <c r="E959" i="10" s="1"/>
  <c r="J959" i="10" s="1"/>
  <c r="A959" i="10"/>
  <c r="B912" i="10"/>
  <c r="E912" i="10" s="1"/>
  <c r="J912" i="10" s="1"/>
  <c r="A912" i="10"/>
  <c r="C913" i="10"/>
  <c r="A865" i="10"/>
  <c r="C866" i="10"/>
  <c r="B865" i="10"/>
  <c r="E865" i="10" s="1"/>
  <c r="J865" i="10" s="1"/>
  <c r="C819" i="10"/>
  <c r="B818" i="10"/>
  <c r="E818" i="10" s="1"/>
  <c r="J818" i="10" s="1"/>
  <c r="A818" i="10"/>
  <c r="B771" i="10"/>
  <c r="E771" i="10" s="1"/>
  <c r="J771" i="10" s="1"/>
  <c r="A771" i="10"/>
  <c r="C772" i="10"/>
  <c r="B724" i="10"/>
  <c r="E724" i="10" s="1"/>
  <c r="J724" i="10" s="1"/>
  <c r="C725" i="10"/>
  <c r="A724" i="10"/>
  <c r="B677" i="10"/>
  <c r="E677" i="10" s="1"/>
  <c r="J677" i="10" s="1"/>
  <c r="C678" i="10"/>
  <c r="A677" i="10"/>
  <c r="B630" i="10"/>
  <c r="E630" i="10" s="1"/>
  <c r="J630" i="10" s="1"/>
  <c r="C631" i="10"/>
  <c r="A630" i="10"/>
  <c r="B583" i="10"/>
  <c r="E583" i="10" s="1"/>
  <c r="J583" i="10" s="1"/>
  <c r="A583" i="10"/>
  <c r="C584" i="10"/>
  <c r="B536" i="10"/>
  <c r="E536" i="10" s="1"/>
  <c r="J536" i="10" s="1"/>
  <c r="A536" i="10"/>
  <c r="C537" i="10"/>
  <c r="A489" i="10"/>
  <c r="B489" i="10"/>
  <c r="E489" i="10" s="1"/>
  <c r="J489" i="10" s="1"/>
  <c r="C490" i="10"/>
  <c r="B443" i="10"/>
  <c r="E443" i="10" s="1"/>
  <c r="J443" i="10" s="1"/>
  <c r="A443" i="10"/>
  <c r="C444" i="10"/>
  <c r="B395" i="10"/>
  <c r="E395" i="10" s="1"/>
  <c r="J395" i="10" s="1"/>
  <c r="A395" i="10"/>
  <c r="C396" i="10"/>
  <c r="A348" i="10"/>
  <c r="B348" i="10"/>
  <c r="E348" i="10" s="1"/>
  <c r="J348" i="10" s="1"/>
  <c r="C349" i="10"/>
  <c r="B297" i="10"/>
  <c r="E297" i="10" s="1"/>
  <c r="J297" i="10" s="1"/>
  <c r="A297" i="10"/>
  <c r="C298" i="10"/>
  <c r="B249" i="10"/>
  <c r="E249" i="10" s="1"/>
  <c r="J249" i="10" s="1"/>
  <c r="A249" i="10"/>
  <c r="C250" i="10"/>
  <c r="B202" i="10"/>
  <c r="E202" i="10" s="1"/>
  <c r="J202" i="10" s="1"/>
  <c r="A202" i="10"/>
  <c r="C203" i="10"/>
  <c r="B155" i="10"/>
  <c r="E155" i="10" s="1"/>
  <c r="A155" i="10"/>
  <c r="C156" i="10"/>
  <c r="B108" i="10"/>
  <c r="E108" i="10" s="1"/>
  <c r="J108" i="10" s="1"/>
  <c r="A108" i="10"/>
  <c r="C109" i="10"/>
  <c r="C63" i="10"/>
  <c r="B62" i="10"/>
  <c r="E62" i="10" s="1"/>
  <c r="J62" i="10" s="1"/>
  <c r="A62" i="10"/>
  <c r="K41" i="10" l="1"/>
  <c r="L41" i="10"/>
  <c r="A42" i="10"/>
  <c r="B42" i="10"/>
  <c r="E42" i="10" s="1"/>
  <c r="J42" i="10" s="1"/>
  <c r="L297" i="10"/>
  <c r="K297" i="10"/>
  <c r="K818" i="10"/>
  <c r="L818" i="10"/>
  <c r="L249" i="10"/>
  <c r="K249" i="10"/>
  <c r="L443" i="10"/>
  <c r="K443" i="10"/>
  <c r="L630" i="10"/>
  <c r="K630" i="10"/>
  <c r="L959" i="10"/>
  <c r="K959" i="10"/>
  <c r="L1147" i="10"/>
  <c r="K1147" i="10"/>
  <c r="L1194" i="10"/>
  <c r="K1194" i="10"/>
  <c r="L62" i="10"/>
  <c r="K62" i="10"/>
  <c r="K1006" i="10"/>
  <c r="L1006" i="10"/>
  <c r="L202" i="10"/>
  <c r="K202" i="10"/>
  <c r="K348" i="10"/>
  <c r="L348" i="10"/>
  <c r="K395" i="10"/>
  <c r="L395" i="10"/>
  <c r="K583" i="10"/>
  <c r="L583" i="10"/>
  <c r="L771" i="10"/>
  <c r="K771" i="10"/>
  <c r="L865" i="10"/>
  <c r="K865" i="10"/>
  <c r="K12" i="10"/>
  <c r="L12" i="10"/>
  <c r="L108" i="10"/>
  <c r="K108" i="10"/>
  <c r="K677" i="10"/>
  <c r="L677" i="10"/>
  <c r="J155" i="10"/>
  <c r="K489" i="10"/>
  <c r="L489" i="10"/>
  <c r="L536" i="10"/>
  <c r="K536" i="10"/>
  <c r="L724" i="10"/>
  <c r="K724" i="10"/>
  <c r="K912" i="10"/>
  <c r="L912" i="10"/>
  <c r="K1053" i="10"/>
  <c r="L1053" i="10"/>
  <c r="L1100" i="10"/>
  <c r="K1100" i="10"/>
  <c r="L1241" i="10"/>
  <c r="K1241" i="10"/>
  <c r="B1242" i="10"/>
  <c r="E1242" i="10" s="1"/>
  <c r="J1242" i="10" s="1"/>
  <c r="C1243" i="10"/>
  <c r="A1242" i="10"/>
  <c r="B1195" i="10"/>
  <c r="E1195" i="10" s="1"/>
  <c r="J1195" i="10" s="1"/>
  <c r="A1195" i="10"/>
  <c r="C1196" i="10"/>
  <c r="B1148" i="10"/>
  <c r="E1148" i="10" s="1"/>
  <c r="J1148" i="10" s="1"/>
  <c r="A1148" i="10"/>
  <c r="C1149" i="10"/>
  <c r="B1101" i="10"/>
  <c r="E1101" i="10" s="1"/>
  <c r="J1101" i="10" s="1"/>
  <c r="A1101" i="10"/>
  <c r="C1102" i="10"/>
  <c r="B1054" i="10"/>
  <c r="E1054" i="10" s="1"/>
  <c r="J1054" i="10" s="1"/>
  <c r="A1054" i="10"/>
  <c r="C1055" i="10"/>
  <c r="B1007" i="10"/>
  <c r="E1007" i="10" s="1"/>
  <c r="J1007" i="10" s="1"/>
  <c r="A1007" i="10"/>
  <c r="C1008" i="10"/>
  <c r="B960" i="10"/>
  <c r="E960" i="10" s="1"/>
  <c r="J960" i="10" s="1"/>
  <c r="A960" i="10"/>
  <c r="C961" i="10"/>
  <c r="B913" i="10"/>
  <c r="E913" i="10" s="1"/>
  <c r="J913" i="10" s="1"/>
  <c r="C914" i="10"/>
  <c r="A913" i="10"/>
  <c r="B866" i="10"/>
  <c r="E866" i="10" s="1"/>
  <c r="J866" i="10" s="1"/>
  <c r="A866" i="10"/>
  <c r="C867" i="10"/>
  <c r="B819" i="10"/>
  <c r="E819" i="10" s="1"/>
  <c r="J819" i="10" s="1"/>
  <c r="A819" i="10"/>
  <c r="C820" i="10"/>
  <c r="B772" i="10"/>
  <c r="E772" i="10" s="1"/>
  <c r="J772" i="10" s="1"/>
  <c r="A772" i="10"/>
  <c r="C773" i="10"/>
  <c r="B725" i="10"/>
  <c r="E725" i="10" s="1"/>
  <c r="J725" i="10" s="1"/>
  <c r="A725" i="10"/>
  <c r="C726" i="10"/>
  <c r="B678" i="10"/>
  <c r="E678" i="10" s="1"/>
  <c r="J678" i="10" s="1"/>
  <c r="A678" i="10"/>
  <c r="C679" i="10"/>
  <c r="B631" i="10"/>
  <c r="E631" i="10" s="1"/>
  <c r="J631" i="10" s="1"/>
  <c r="A631" i="10"/>
  <c r="C632" i="10"/>
  <c r="B584" i="10"/>
  <c r="E584" i="10" s="1"/>
  <c r="J584" i="10" s="1"/>
  <c r="C585" i="10"/>
  <c r="A584" i="10"/>
  <c r="B537" i="10"/>
  <c r="E537" i="10" s="1"/>
  <c r="J537" i="10" s="1"/>
  <c r="C538" i="10"/>
  <c r="A537" i="10"/>
  <c r="B490" i="10"/>
  <c r="E490" i="10" s="1"/>
  <c r="J490" i="10" s="1"/>
  <c r="A490" i="10"/>
  <c r="C491" i="10"/>
  <c r="A444" i="10"/>
  <c r="C445" i="10"/>
  <c r="B444" i="10"/>
  <c r="E444" i="10" s="1"/>
  <c r="J444" i="10" s="1"/>
  <c r="B396" i="10"/>
  <c r="E396" i="10" s="1"/>
  <c r="J396" i="10" s="1"/>
  <c r="A396" i="10"/>
  <c r="C397" i="10"/>
  <c r="B349" i="10"/>
  <c r="E349" i="10" s="1"/>
  <c r="J349" i="10" s="1"/>
  <c r="C350" i="10"/>
  <c r="A349" i="10"/>
  <c r="B298" i="10"/>
  <c r="E298" i="10" s="1"/>
  <c r="J298" i="10" s="1"/>
  <c r="A298" i="10"/>
  <c r="C299" i="10"/>
  <c r="B250" i="10"/>
  <c r="E250" i="10" s="1"/>
  <c r="J250" i="10" s="1"/>
  <c r="A250" i="10"/>
  <c r="C251" i="10"/>
  <c r="B203" i="10"/>
  <c r="E203" i="10" s="1"/>
  <c r="J203" i="10" s="1"/>
  <c r="A203" i="10"/>
  <c r="C204" i="10"/>
  <c r="B156" i="10"/>
  <c r="E156" i="10" s="1"/>
  <c r="J156" i="10" s="1"/>
  <c r="A156" i="10"/>
  <c r="C157" i="10"/>
  <c r="B109" i="10"/>
  <c r="E109" i="10" s="1"/>
  <c r="J109" i="10" s="1"/>
  <c r="C110" i="10"/>
  <c r="A109" i="10"/>
  <c r="C64" i="10"/>
  <c r="B63" i="10"/>
  <c r="E63" i="10" s="1"/>
  <c r="J63" i="10" s="1"/>
  <c r="A63" i="10"/>
  <c r="A43" i="10" l="1"/>
  <c r="B43" i="10"/>
  <c r="E43" i="10" s="1"/>
  <c r="J43" i="10" s="1"/>
  <c r="L42" i="10"/>
  <c r="K42" i="10"/>
  <c r="L631" i="10"/>
  <c r="K631" i="10"/>
  <c r="L1195" i="10"/>
  <c r="K1195" i="10"/>
  <c r="L203" i="10"/>
  <c r="K203" i="10"/>
  <c r="L396" i="10"/>
  <c r="K396" i="10"/>
  <c r="K584" i="10"/>
  <c r="L584" i="10"/>
  <c r="L772" i="10"/>
  <c r="K772" i="10"/>
  <c r="K960" i="10"/>
  <c r="L960" i="10"/>
  <c r="L1148" i="10"/>
  <c r="K1148" i="10"/>
  <c r="L155" i="10"/>
  <c r="K155" i="10"/>
  <c r="K819" i="10"/>
  <c r="L819" i="10"/>
  <c r="L156" i="10"/>
  <c r="K156" i="10"/>
  <c r="L349" i="10"/>
  <c r="K349" i="10"/>
  <c r="L444" i="10"/>
  <c r="K444" i="10"/>
  <c r="K537" i="10"/>
  <c r="L537" i="10"/>
  <c r="K725" i="10"/>
  <c r="L725" i="10"/>
  <c r="L913" i="10"/>
  <c r="K913" i="10"/>
  <c r="L1101" i="10"/>
  <c r="K1101" i="10"/>
  <c r="L250" i="10"/>
  <c r="K250" i="10"/>
  <c r="L1007" i="10"/>
  <c r="K1007" i="10"/>
  <c r="K63" i="10"/>
  <c r="L63" i="10"/>
  <c r="K109" i="10"/>
  <c r="L109" i="10"/>
  <c r="K298" i="10"/>
  <c r="L298" i="10"/>
  <c r="L490" i="10"/>
  <c r="K490" i="10"/>
  <c r="L678" i="10"/>
  <c r="K678" i="10"/>
  <c r="K866" i="10"/>
  <c r="L866" i="10"/>
  <c r="K1054" i="10"/>
  <c r="L1054" i="10"/>
  <c r="K1242" i="10"/>
  <c r="L1242" i="10"/>
  <c r="A1243" i="10"/>
  <c r="B1243" i="10"/>
  <c r="E1243" i="10" s="1"/>
  <c r="J1243" i="10" s="1"/>
  <c r="C1244" i="10"/>
  <c r="A1196" i="10"/>
  <c r="C1197" i="10"/>
  <c r="B1196" i="10"/>
  <c r="E1196" i="10" s="1"/>
  <c r="J1196" i="10" s="1"/>
  <c r="A1149" i="10"/>
  <c r="B1149" i="10"/>
  <c r="E1149" i="10" s="1"/>
  <c r="J1149" i="10" s="1"/>
  <c r="C1150" i="10"/>
  <c r="A1102" i="10"/>
  <c r="C1103" i="10"/>
  <c r="B1102" i="10"/>
  <c r="E1102" i="10" s="1"/>
  <c r="J1102" i="10" s="1"/>
  <c r="A1055" i="10"/>
  <c r="B1055" i="10"/>
  <c r="E1055" i="10" s="1"/>
  <c r="J1055" i="10" s="1"/>
  <c r="C1056" i="10"/>
  <c r="A1008" i="10"/>
  <c r="C1009" i="10"/>
  <c r="B1008" i="10"/>
  <c r="E1008" i="10" s="1"/>
  <c r="J1008" i="10" s="1"/>
  <c r="A961" i="10"/>
  <c r="C962" i="10"/>
  <c r="B961" i="10"/>
  <c r="E961" i="10" s="1"/>
  <c r="J961" i="10" s="1"/>
  <c r="A914" i="10"/>
  <c r="C915" i="10"/>
  <c r="B914" i="10"/>
  <c r="E914" i="10" s="1"/>
  <c r="J914" i="10" s="1"/>
  <c r="A867" i="10"/>
  <c r="B867" i="10"/>
  <c r="E867" i="10" s="1"/>
  <c r="J867" i="10" s="1"/>
  <c r="C868" i="10"/>
  <c r="A820" i="10"/>
  <c r="B820" i="10"/>
  <c r="E820" i="10" s="1"/>
  <c r="J820" i="10" s="1"/>
  <c r="C821" i="10"/>
  <c r="A773" i="10"/>
  <c r="C774" i="10"/>
  <c r="B773" i="10"/>
  <c r="E773" i="10" s="1"/>
  <c r="J773" i="10" s="1"/>
  <c r="A726" i="10"/>
  <c r="C727" i="10"/>
  <c r="B726" i="10"/>
  <c r="E726" i="10" s="1"/>
  <c r="J726" i="10" s="1"/>
  <c r="A679" i="10"/>
  <c r="C680" i="10"/>
  <c r="B679" i="10"/>
  <c r="E679" i="10" s="1"/>
  <c r="J679" i="10" s="1"/>
  <c r="A632" i="10"/>
  <c r="C633" i="10"/>
  <c r="B632" i="10"/>
  <c r="E632" i="10" s="1"/>
  <c r="J632" i="10" s="1"/>
  <c r="A585" i="10"/>
  <c r="C586" i="10"/>
  <c r="B585" i="10"/>
  <c r="E585" i="10" s="1"/>
  <c r="J585" i="10" s="1"/>
  <c r="A538" i="10"/>
  <c r="C539" i="10"/>
  <c r="B538" i="10"/>
  <c r="E538" i="10" s="1"/>
  <c r="J538" i="10" s="1"/>
  <c r="A491" i="10"/>
  <c r="C492" i="10"/>
  <c r="B491" i="10"/>
  <c r="E491" i="10" s="1"/>
  <c r="J491" i="10" s="1"/>
  <c r="C446" i="10"/>
  <c r="B445" i="10"/>
  <c r="E445" i="10" s="1"/>
  <c r="J445" i="10" s="1"/>
  <c r="A445" i="10"/>
  <c r="A397" i="10"/>
  <c r="B397" i="10"/>
  <c r="E397" i="10" s="1"/>
  <c r="J397" i="10" s="1"/>
  <c r="C398" i="10"/>
  <c r="A350" i="10"/>
  <c r="C351" i="10"/>
  <c r="B350" i="10"/>
  <c r="E350" i="10" s="1"/>
  <c r="J350" i="10" s="1"/>
  <c r="B299" i="10"/>
  <c r="E299" i="10" s="1"/>
  <c r="J299" i="10" s="1"/>
  <c r="A299" i="10"/>
  <c r="C300" i="10"/>
  <c r="B251" i="10"/>
  <c r="E251" i="10" s="1"/>
  <c r="J251" i="10" s="1"/>
  <c r="C252" i="10"/>
  <c r="A251" i="10"/>
  <c r="B204" i="10"/>
  <c r="E204" i="10" s="1"/>
  <c r="J204" i="10" s="1"/>
  <c r="A204" i="10"/>
  <c r="C205" i="10"/>
  <c r="B157" i="10"/>
  <c r="E157" i="10" s="1"/>
  <c r="A157" i="10"/>
  <c r="C158" i="10"/>
  <c r="B110" i="10"/>
  <c r="E110" i="10" s="1"/>
  <c r="J110" i="10" s="1"/>
  <c r="C111" i="10"/>
  <c r="A110" i="10"/>
  <c r="C65" i="10"/>
  <c r="B64" i="10"/>
  <c r="E64" i="10" s="1"/>
  <c r="J64" i="10" s="1"/>
  <c r="A64" i="10"/>
  <c r="K43" i="10" l="1"/>
  <c r="L43" i="10"/>
  <c r="A44" i="10"/>
  <c r="B44" i="10"/>
  <c r="E44" i="10" s="1"/>
  <c r="J44" i="10" s="1"/>
  <c r="K867" i="10"/>
  <c r="L867" i="10"/>
  <c r="L1055" i="10"/>
  <c r="K1055" i="10"/>
  <c r="K299" i="10"/>
  <c r="L299" i="10"/>
  <c r="K445" i="10"/>
  <c r="L445" i="10"/>
  <c r="L585" i="10"/>
  <c r="K585" i="10"/>
  <c r="K773" i="10"/>
  <c r="L773" i="10"/>
  <c r="K820" i="10"/>
  <c r="L820" i="10"/>
  <c r="L961" i="10"/>
  <c r="K961" i="10"/>
  <c r="K1008" i="10"/>
  <c r="L1008" i="10"/>
  <c r="K1243" i="10"/>
  <c r="L1243" i="10"/>
  <c r="L110" i="10"/>
  <c r="K110" i="10"/>
  <c r="K251" i="10"/>
  <c r="L251" i="10"/>
  <c r="L397" i="10"/>
  <c r="K397" i="10"/>
  <c r="K538" i="10"/>
  <c r="L538" i="10"/>
  <c r="K726" i="10"/>
  <c r="L726" i="10"/>
  <c r="L914" i="10"/>
  <c r="K914" i="10"/>
  <c r="K1102" i="10"/>
  <c r="L1102" i="10"/>
  <c r="L1149" i="10"/>
  <c r="K1149" i="10"/>
  <c r="J157" i="10"/>
  <c r="L632" i="10"/>
  <c r="K632" i="10"/>
  <c r="L1196" i="10"/>
  <c r="K1196" i="10"/>
  <c r="L64" i="10"/>
  <c r="K64" i="10"/>
  <c r="K350" i="10"/>
  <c r="L350" i="10"/>
  <c r="K204" i="10"/>
  <c r="L204" i="10"/>
  <c r="L491" i="10"/>
  <c r="K491" i="10"/>
  <c r="L679" i="10"/>
  <c r="K679" i="10"/>
  <c r="C1245" i="10"/>
  <c r="A1244" i="10"/>
  <c r="B1244" i="10"/>
  <c r="E1244" i="10" s="1"/>
  <c r="J1244" i="10" s="1"/>
  <c r="C1198" i="10"/>
  <c r="B1197" i="10"/>
  <c r="E1197" i="10" s="1"/>
  <c r="J1197" i="10" s="1"/>
  <c r="A1197" i="10"/>
  <c r="C1151" i="10"/>
  <c r="A1150" i="10"/>
  <c r="B1150" i="10"/>
  <c r="E1150" i="10" s="1"/>
  <c r="J1150" i="10" s="1"/>
  <c r="C1104" i="10"/>
  <c r="A1103" i="10"/>
  <c r="B1103" i="10"/>
  <c r="E1103" i="10" s="1"/>
  <c r="J1103" i="10" s="1"/>
  <c r="C1057" i="10"/>
  <c r="A1056" i="10"/>
  <c r="B1056" i="10"/>
  <c r="E1056" i="10" s="1"/>
  <c r="J1056" i="10" s="1"/>
  <c r="C1010" i="10"/>
  <c r="A1009" i="10"/>
  <c r="B1009" i="10"/>
  <c r="E1009" i="10" s="1"/>
  <c r="J1009" i="10" s="1"/>
  <c r="C963" i="10"/>
  <c r="B962" i="10"/>
  <c r="E962" i="10" s="1"/>
  <c r="J962" i="10" s="1"/>
  <c r="A962" i="10"/>
  <c r="C916" i="10"/>
  <c r="B915" i="10"/>
  <c r="E915" i="10" s="1"/>
  <c r="J915" i="10" s="1"/>
  <c r="A915" i="10"/>
  <c r="C869" i="10"/>
  <c r="A868" i="10"/>
  <c r="B868" i="10"/>
  <c r="E868" i="10" s="1"/>
  <c r="J868" i="10" s="1"/>
  <c r="C822" i="10"/>
  <c r="A821" i="10"/>
  <c r="B821" i="10"/>
  <c r="E821" i="10" s="1"/>
  <c r="J821" i="10" s="1"/>
  <c r="C775" i="10"/>
  <c r="B774" i="10"/>
  <c r="E774" i="10" s="1"/>
  <c r="J774" i="10" s="1"/>
  <c r="A774" i="10"/>
  <c r="C728" i="10"/>
  <c r="A727" i="10"/>
  <c r="B727" i="10"/>
  <c r="E727" i="10" s="1"/>
  <c r="J727" i="10" s="1"/>
  <c r="C681" i="10"/>
  <c r="A680" i="10"/>
  <c r="B680" i="10"/>
  <c r="E680" i="10" s="1"/>
  <c r="J680" i="10" s="1"/>
  <c r="C634" i="10"/>
  <c r="A633" i="10"/>
  <c r="B633" i="10"/>
  <c r="E633" i="10" s="1"/>
  <c r="J633" i="10" s="1"/>
  <c r="C587" i="10"/>
  <c r="B586" i="10"/>
  <c r="E586" i="10" s="1"/>
  <c r="J586" i="10" s="1"/>
  <c r="A586" i="10"/>
  <c r="C540" i="10"/>
  <c r="B539" i="10"/>
  <c r="E539" i="10" s="1"/>
  <c r="J539" i="10" s="1"/>
  <c r="A539" i="10"/>
  <c r="C493" i="10"/>
  <c r="B492" i="10"/>
  <c r="E492" i="10" s="1"/>
  <c r="J492" i="10" s="1"/>
  <c r="A492" i="10"/>
  <c r="B446" i="10"/>
  <c r="E446" i="10" s="1"/>
  <c r="J446" i="10" s="1"/>
  <c r="A446" i="10"/>
  <c r="C447" i="10"/>
  <c r="C399" i="10"/>
  <c r="A398" i="10"/>
  <c r="B398" i="10"/>
  <c r="E398" i="10" s="1"/>
  <c r="J398" i="10" s="1"/>
  <c r="C352" i="10"/>
  <c r="B351" i="10"/>
  <c r="E351" i="10" s="1"/>
  <c r="J351" i="10" s="1"/>
  <c r="A351" i="10"/>
  <c r="B300" i="10"/>
  <c r="E300" i="10" s="1"/>
  <c r="J300" i="10" s="1"/>
  <c r="A300" i="10"/>
  <c r="C301" i="10"/>
  <c r="B252" i="10"/>
  <c r="E252" i="10" s="1"/>
  <c r="J252" i="10" s="1"/>
  <c r="A252" i="10"/>
  <c r="C253" i="10"/>
  <c r="B205" i="10"/>
  <c r="E205" i="10" s="1"/>
  <c r="J205" i="10" s="1"/>
  <c r="A205" i="10"/>
  <c r="C206" i="10"/>
  <c r="B158" i="10"/>
  <c r="E158" i="10" s="1"/>
  <c r="J158" i="10" s="1"/>
  <c r="A158" i="10"/>
  <c r="C159" i="10"/>
  <c r="B111" i="10"/>
  <c r="E111" i="10" s="1"/>
  <c r="J111" i="10" s="1"/>
  <c r="C112" i="10"/>
  <c r="A111" i="10"/>
  <c r="C66" i="10"/>
  <c r="B65" i="10"/>
  <c r="E65" i="10" s="1"/>
  <c r="J65" i="10" s="1"/>
  <c r="A65" i="10"/>
  <c r="E45" i="10" l="1"/>
  <c r="AC4" i="5" s="1"/>
  <c r="L44" i="10"/>
  <c r="L45" i="10" s="1"/>
  <c r="B23" i="4" s="1"/>
  <c r="K44" i="10"/>
  <c r="K45" i="10" s="1"/>
  <c r="B22" i="4" s="1"/>
  <c r="K65" i="10"/>
  <c r="L65" i="10"/>
  <c r="L398" i="10"/>
  <c r="K398" i="10"/>
  <c r="K1197" i="10"/>
  <c r="L1197" i="10"/>
  <c r="L446" i="10"/>
  <c r="K446" i="10"/>
  <c r="L586" i="10"/>
  <c r="K586" i="10"/>
  <c r="L727" i="10"/>
  <c r="K727" i="10"/>
  <c r="K774" i="10"/>
  <c r="L774" i="10"/>
  <c r="L962" i="10"/>
  <c r="K962" i="10"/>
  <c r="K1103" i="10"/>
  <c r="L1103" i="10"/>
  <c r="K111" i="10"/>
  <c r="L111" i="10"/>
  <c r="L1150" i="10"/>
  <c r="K1150" i="10"/>
  <c r="K157" i="10"/>
  <c r="L157" i="10"/>
  <c r="K205" i="10"/>
  <c r="L205" i="10"/>
  <c r="K351" i="10"/>
  <c r="L351" i="10"/>
  <c r="L539" i="10"/>
  <c r="K539" i="10"/>
  <c r="K680" i="10"/>
  <c r="L680" i="10"/>
  <c r="L868" i="10"/>
  <c r="K868" i="10"/>
  <c r="K915" i="10"/>
  <c r="L915" i="10"/>
  <c r="K1056" i="10"/>
  <c r="L1056" i="10"/>
  <c r="K1244" i="10"/>
  <c r="L1244" i="10"/>
  <c r="L300" i="10"/>
  <c r="K300" i="10"/>
  <c r="K252" i="10"/>
  <c r="L252" i="10"/>
  <c r="L158" i="10"/>
  <c r="K158" i="10"/>
  <c r="K492" i="10"/>
  <c r="L492" i="10"/>
  <c r="K633" i="10"/>
  <c r="L633" i="10"/>
  <c r="K821" i="10"/>
  <c r="L821" i="10"/>
  <c r="K1009" i="10"/>
  <c r="L1009" i="10"/>
  <c r="B1245" i="10"/>
  <c r="E1245" i="10" s="1"/>
  <c r="J1245" i="10" s="1"/>
  <c r="C1246" i="10"/>
  <c r="A1245" i="10"/>
  <c r="B1198" i="10"/>
  <c r="E1198" i="10" s="1"/>
  <c r="J1198" i="10" s="1"/>
  <c r="A1198" i="10"/>
  <c r="C1199" i="10"/>
  <c r="C1152" i="10"/>
  <c r="B1151" i="10"/>
  <c r="E1151" i="10" s="1"/>
  <c r="J1151" i="10" s="1"/>
  <c r="A1151" i="10"/>
  <c r="B1104" i="10"/>
  <c r="E1104" i="10" s="1"/>
  <c r="J1104" i="10" s="1"/>
  <c r="C1105" i="10"/>
  <c r="A1104" i="10"/>
  <c r="B1057" i="10"/>
  <c r="E1057" i="10" s="1"/>
  <c r="J1057" i="10" s="1"/>
  <c r="C1058" i="10"/>
  <c r="A1057" i="10"/>
  <c r="C1011" i="10"/>
  <c r="B1010" i="10"/>
  <c r="E1010" i="10" s="1"/>
  <c r="J1010" i="10" s="1"/>
  <c r="A1010" i="10"/>
  <c r="B963" i="10"/>
  <c r="E963" i="10" s="1"/>
  <c r="J963" i="10" s="1"/>
  <c r="C964" i="10"/>
  <c r="A963" i="10"/>
  <c r="A916" i="10"/>
  <c r="B916" i="10"/>
  <c r="E916" i="10" s="1"/>
  <c r="J916" i="10" s="1"/>
  <c r="C917" i="10"/>
  <c r="B869" i="10"/>
  <c r="E869" i="10" s="1"/>
  <c r="J869" i="10" s="1"/>
  <c r="A869" i="10"/>
  <c r="C870" i="10"/>
  <c r="B822" i="10"/>
  <c r="E822" i="10" s="1"/>
  <c r="J822" i="10" s="1"/>
  <c r="A822" i="10"/>
  <c r="C823" i="10"/>
  <c r="B775" i="10"/>
  <c r="E775" i="10" s="1"/>
  <c r="J775" i="10" s="1"/>
  <c r="A775" i="10"/>
  <c r="C776" i="10"/>
  <c r="C729" i="10"/>
  <c r="B728" i="10"/>
  <c r="E728" i="10" s="1"/>
  <c r="J728" i="10" s="1"/>
  <c r="A728" i="10"/>
  <c r="C682" i="10"/>
  <c r="B681" i="10"/>
  <c r="E681" i="10" s="1"/>
  <c r="J681" i="10" s="1"/>
  <c r="A681" i="10"/>
  <c r="C635" i="10"/>
  <c r="B634" i="10"/>
  <c r="E634" i="10" s="1"/>
  <c r="J634" i="10" s="1"/>
  <c r="A634" i="10"/>
  <c r="A587" i="10"/>
  <c r="B587" i="10"/>
  <c r="E587" i="10" s="1"/>
  <c r="J587" i="10" s="1"/>
  <c r="C588" i="10"/>
  <c r="A540" i="10"/>
  <c r="B540" i="10"/>
  <c r="E540" i="10" s="1"/>
  <c r="J540" i="10" s="1"/>
  <c r="C541" i="10"/>
  <c r="A493" i="10"/>
  <c r="B493" i="10"/>
  <c r="E493" i="10" s="1"/>
  <c r="J493" i="10" s="1"/>
  <c r="C494" i="10"/>
  <c r="B447" i="10"/>
  <c r="E447" i="10" s="1"/>
  <c r="J447" i="10" s="1"/>
  <c r="A447" i="10"/>
  <c r="C448" i="10"/>
  <c r="B399" i="10"/>
  <c r="E399" i="10" s="1"/>
  <c r="J399" i="10" s="1"/>
  <c r="C400" i="10"/>
  <c r="A399" i="10"/>
  <c r="B352" i="10"/>
  <c r="E352" i="10" s="1"/>
  <c r="J352" i="10" s="1"/>
  <c r="A352" i="10"/>
  <c r="C353" i="10"/>
  <c r="A301" i="10"/>
  <c r="C302" i="10"/>
  <c r="B301" i="10"/>
  <c r="E301" i="10" s="1"/>
  <c r="J301" i="10" s="1"/>
  <c r="B253" i="10"/>
  <c r="E253" i="10" s="1"/>
  <c r="J253" i="10" s="1"/>
  <c r="A253" i="10"/>
  <c r="C254" i="10"/>
  <c r="B206" i="10"/>
  <c r="E206" i="10" s="1"/>
  <c r="J206" i="10" s="1"/>
  <c r="A206" i="10"/>
  <c r="C207" i="10"/>
  <c r="B159" i="10"/>
  <c r="E159" i="10" s="1"/>
  <c r="J159" i="10" s="1"/>
  <c r="A159" i="10"/>
  <c r="C160" i="10"/>
  <c r="B112" i="10"/>
  <c r="E112" i="10" s="1"/>
  <c r="J112" i="10" s="1"/>
  <c r="A112" i="10"/>
  <c r="C113" i="10"/>
  <c r="C67" i="10"/>
  <c r="B66" i="10"/>
  <c r="E66" i="10" s="1"/>
  <c r="J66" i="10" s="1"/>
  <c r="A66" i="10"/>
  <c r="L399" i="10" l="1"/>
  <c r="K399" i="10"/>
  <c r="L775" i="10"/>
  <c r="K775" i="10"/>
  <c r="K159" i="10"/>
  <c r="L159" i="10"/>
  <c r="L352" i="10"/>
  <c r="K352" i="10"/>
  <c r="L493" i="10"/>
  <c r="K493" i="10"/>
  <c r="L681" i="10"/>
  <c r="K681" i="10"/>
  <c r="K1104" i="10"/>
  <c r="L1104" i="10"/>
  <c r="L206" i="10"/>
  <c r="K206" i="10"/>
  <c r="L540" i="10"/>
  <c r="K540" i="10"/>
  <c r="K916" i="10"/>
  <c r="L916" i="10"/>
  <c r="K112" i="10"/>
  <c r="L112" i="10"/>
  <c r="K634" i="10"/>
  <c r="L634" i="10"/>
  <c r="K869" i="10"/>
  <c r="L869" i="10"/>
  <c r="L1010" i="10"/>
  <c r="K1010" i="10"/>
  <c r="L1057" i="10"/>
  <c r="K1057" i="10"/>
  <c r="L1245" i="10"/>
  <c r="K1245" i="10"/>
  <c r="K301" i="10"/>
  <c r="L301" i="10"/>
  <c r="L728" i="10"/>
  <c r="K728" i="10"/>
  <c r="K963" i="10"/>
  <c r="L963" i="10"/>
  <c r="K66" i="10"/>
  <c r="L66" i="10"/>
  <c r="K253" i="10"/>
  <c r="L253" i="10"/>
  <c r="L447" i="10"/>
  <c r="K447" i="10"/>
  <c r="K587" i="10"/>
  <c r="L587" i="10"/>
  <c r="L822" i="10"/>
  <c r="K822" i="10"/>
  <c r="K1151" i="10"/>
  <c r="L1151" i="10"/>
  <c r="L1198" i="10"/>
  <c r="K1198" i="10"/>
  <c r="B1246" i="10"/>
  <c r="E1246" i="10" s="1"/>
  <c r="J1246" i="10" s="1"/>
  <c r="A1246" i="10"/>
  <c r="C1247" i="10"/>
  <c r="B1199" i="10"/>
  <c r="E1199" i="10" s="1"/>
  <c r="J1199" i="10" s="1"/>
  <c r="A1199" i="10"/>
  <c r="C1200" i="10"/>
  <c r="B1152" i="10"/>
  <c r="E1152" i="10" s="1"/>
  <c r="J1152" i="10" s="1"/>
  <c r="A1152" i="10"/>
  <c r="C1153" i="10"/>
  <c r="B1105" i="10"/>
  <c r="E1105" i="10" s="1"/>
  <c r="J1105" i="10" s="1"/>
  <c r="A1105" i="10"/>
  <c r="C1106" i="10"/>
  <c r="B1058" i="10"/>
  <c r="E1058" i="10" s="1"/>
  <c r="J1058" i="10" s="1"/>
  <c r="A1058" i="10"/>
  <c r="C1059" i="10"/>
  <c r="B1011" i="10"/>
  <c r="E1011" i="10" s="1"/>
  <c r="J1011" i="10" s="1"/>
  <c r="A1011" i="10"/>
  <c r="C1012" i="10"/>
  <c r="B964" i="10"/>
  <c r="E964" i="10" s="1"/>
  <c r="J964" i="10" s="1"/>
  <c r="A964" i="10"/>
  <c r="C965" i="10"/>
  <c r="B917" i="10"/>
  <c r="E917" i="10" s="1"/>
  <c r="J917" i="10" s="1"/>
  <c r="C918" i="10"/>
  <c r="A917" i="10"/>
  <c r="B870" i="10"/>
  <c r="E870" i="10" s="1"/>
  <c r="J870" i="10" s="1"/>
  <c r="C871" i="10"/>
  <c r="A870" i="10"/>
  <c r="B823" i="10"/>
  <c r="E823" i="10" s="1"/>
  <c r="J823" i="10" s="1"/>
  <c r="C824" i="10"/>
  <c r="A823" i="10"/>
  <c r="B776" i="10"/>
  <c r="E776" i="10" s="1"/>
  <c r="J776" i="10" s="1"/>
  <c r="C777" i="10"/>
  <c r="A776" i="10"/>
  <c r="B729" i="10"/>
  <c r="E729" i="10" s="1"/>
  <c r="J729" i="10" s="1"/>
  <c r="A729" i="10"/>
  <c r="C730" i="10"/>
  <c r="B682" i="10"/>
  <c r="E682" i="10" s="1"/>
  <c r="J682" i="10" s="1"/>
  <c r="A682" i="10"/>
  <c r="C683" i="10"/>
  <c r="B635" i="10"/>
  <c r="E635" i="10" s="1"/>
  <c r="J635" i="10" s="1"/>
  <c r="A635" i="10"/>
  <c r="C636" i="10"/>
  <c r="B588" i="10"/>
  <c r="E588" i="10" s="1"/>
  <c r="J588" i="10" s="1"/>
  <c r="A588" i="10"/>
  <c r="C589" i="10"/>
  <c r="B541" i="10"/>
  <c r="E541" i="10" s="1"/>
  <c r="J541" i="10" s="1"/>
  <c r="A541" i="10"/>
  <c r="C542" i="10"/>
  <c r="B494" i="10"/>
  <c r="E494" i="10" s="1"/>
  <c r="J494" i="10" s="1"/>
  <c r="A494" i="10"/>
  <c r="C495" i="10"/>
  <c r="A448" i="10"/>
  <c r="C449" i="10"/>
  <c r="B448" i="10"/>
  <c r="E448" i="10" s="1"/>
  <c r="J448" i="10" s="1"/>
  <c r="B400" i="10"/>
  <c r="E400" i="10" s="1"/>
  <c r="J400" i="10" s="1"/>
  <c r="A400" i="10"/>
  <c r="C401" i="10"/>
  <c r="B353" i="10"/>
  <c r="E353" i="10" s="1"/>
  <c r="J353" i="10" s="1"/>
  <c r="A353" i="10"/>
  <c r="C354" i="10"/>
  <c r="C303" i="10"/>
  <c r="B302" i="10"/>
  <c r="E302" i="10" s="1"/>
  <c r="J302" i="10" s="1"/>
  <c r="A302" i="10"/>
  <c r="A254" i="10"/>
  <c r="B254" i="10"/>
  <c r="E254" i="10" s="1"/>
  <c r="J254" i="10" s="1"/>
  <c r="C255" i="10"/>
  <c r="A207" i="10"/>
  <c r="C208" i="10"/>
  <c r="B207" i="10"/>
  <c r="E207" i="10" s="1"/>
  <c r="J207" i="10" s="1"/>
  <c r="A160" i="10"/>
  <c r="C161" i="10"/>
  <c r="B160" i="10"/>
  <c r="E160" i="10" s="1"/>
  <c r="J160" i="10" s="1"/>
  <c r="A113" i="10"/>
  <c r="C114" i="10"/>
  <c r="B113" i="10"/>
  <c r="E113" i="10" s="1"/>
  <c r="J113" i="10" s="1"/>
  <c r="B67" i="10"/>
  <c r="E67" i="10" s="1"/>
  <c r="J67" i="10" s="1"/>
  <c r="A67" i="10"/>
  <c r="C68" i="10"/>
  <c r="L448" i="10" l="1"/>
  <c r="K448" i="10"/>
  <c r="L729" i="10"/>
  <c r="K729" i="10"/>
  <c r="K207" i="10"/>
  <c r="L207" i="10"/>
  <c r="L254" i="10"/>
  <c r="K254" i="10"/>
  <c r="L494" i="10"/>
  <c r="K494" i="10"/>
  <c r="L682" i="10"/>
  <c r="K682" i="10"/>
  <c r="K870" i="10"/>
  <c r="L870" i="10"/>
  <c r="L1058" i="10"/>
  <c r="K1058" i="10"/>
  <c r="L1246" i="10"/>
  <c r="K1246" i="10"/>
  <c r="L302" i="10"/>
  <c r="K302" i="10"/>
  <c r="L541" i="10"/>
  <c r="K541" i="10"/>
  <c r="K1105" i="10"/>
  <c r="L1105" i="10"/>
  <c r="L67" i="10"/>
  <c r="K67" i="10"/>
  <c r="K160" i="10"/>
  <c r="L160" i="10"/>
  <c r="L635" i="10"/>
  <c r="K635" i="10"/>
  <c r="K823" i="10"/>
  <c r="L823" i="10"/>
  <c r="K1011" i="10"/>
  <c r="L1011" i="10"/>
  <c r="L1199" i="10"/>
  <c r="K1199" i="10"/>
  <c r="K353" i="10"/>
  <c r="L353" i="10"/>
  <c r="K917" i="10"/>
  <c r="L917" i="10"/>
  <c r="K113" i="10"/>
  <c r="L113" i="10"/>
  <c r="K400" i="10"/>
  <c r="L400" i="10"/>
  <c r="L588" i="10"/>
  <c r="K588" i="10"/>
  <c r="K776" i="10"/>
  <c r="L776" i="10"/>
  <c r="K964" i="10"/>
  <c r="L964" i="10"/>
  <c r="L1152" i="10"/>
  <c r="K1152" i="10"/>
  <c r="A1247" i="10"/>
  <c r="C1248" i="10"/>
  <c r="B1247" i="10"/>
  <c r="E1247" i="10" s="1"/>
  <c r="J1247" i="10" s="1"/>
  <c r="A1200" i="10"/>
  <c r="C1201" i="10"/>
  <c r="B1200" i="10"/>
  <c r="E1200" i="10" s="1"/>
  <c r="J1200" i="10" s="1"/>
  <c r="A1153" i="10"/>
  <c r="B1153" i="10"/>
  <c r="E1153" i="10" s="1"/>
  <c r="J1153" i="10" s="1"/>
  <c r="C1154" i="10"/>
  <c r="A1106" i="10"/>
  <c r="C1107" i="10"/>
  <c r="B1106" i="10"/>
  <c r="E1106" i="10" s="1"/>
  <c r="J1106" i="10" s="1"/>
  <c r="A1059" i="10"/>
  <c r="C1060" i="10"/>
  <c r="B1059" i="10"/>
  <c r="E1059" i="10" s="1"/>
  <c r="J1059" i="10" s="1"/>
  <c r="A1012" i="10"/>
  <c r="B1012" i="10"/>
  <c r="E1012" i="10" s="1"/>
  <c r="J1012" i="10" s="1"/>
  <c r="C1013" i="10"/>
  <c r="A965" i="10"/>
  <c r="C966" i="10"/>
  <c r="B965" i="10"/>
  <c r="E965" i="10" s="1"/>
  <c r="J965" i="10" s="1"/>
  <c r="A918" i="10"/>
  <c r="C919" i="10"/>
  <c r="B918" i="10"/>
  <c r="E918" i="10" s="1"/>
  <c r="J918" i="10" s="1"/>
  <c r="A871" i="10"/>
  <c r="C872" i="10"/>
  <c r="B871" i="10"/>
  <c r="E871" i="10" s="1"/>
  <c r="J871" i="10" s="1"/>
  <c r="A824" i="10"/>
  <c r="C825" i="10"/>
  <c r="B824" i="10"/>
  <c r="E824" i="10" s="1"/>
  <c r="J824" i="10" s="1"/>
  <c r="A777" i="10"/>
  <c r="C778" i="10"/>
  <c r="B777" i="10"/>
  <c r="E777" i="10" s="1"/>
  <c r="J777" i="10" s="1"/>
  <c r="A730" i="10"/>
  <c r="B730" i="10"/>
  <c r="E730" i="10" s="1"/>
  <c r="J730" i="10" s="1"/>
  <c r="C731" i="10"/>
  <c r="A683" i="10"/>
  <c r="B683" i="10"/>
  <c r="E683" i="10" s="1"/>
  <c r="J683" i="10" s="1"/>
  <c r="C684" i="10"/>
  <c r="A636" i="10"/>
  <c r="B636" i="10"/>
  <c r="E636" i="10" s="1"/>
  <c r="J636" i="10" s="1"/>
  <c r="C637" i="10"/>
  <c r="A589" i="10"/>
  <c r="C590" i="10"/>
  <c r="B589" i="10"/>
  <c r="E589" i="10" s="1"/>
  <c r="J589" i="10" s="1"/>
  <c r="A542" i="10"/>
  <c r="C543" i="10"/>
  <c r="B542" i="10"/>
  <c r="E542" i="10" s="1"/>
  <c r="J542" i="10" s="1"/>
  <c r="A495" i="10"/>
  <c r="C496" i="10"/>
  <c r="B495" i="10"/>
  <c r="E495" i="10" s="1"/>
  <c r="J495" i="10" s="1"/>
  <c r="C450" i="10"/>
  <c r="B449" i="10"/>
  <c r="E449" i="10" s="1"/>
  <c r="J449" i="10" s="1"/>
  <c r="A449" i="10"/>
  <c r="A401" i="10"/>
  <c r="B401" i="10"/>
  <c r="E401" i="10" s="1"/>
  <c r="J401" i="10" s="1"/>
  <c r="C402" i="10"/>
  <c r="A354" i="10"/>
  <c r="B354" i="10"/>
  <c r="E354" i="10" s="1"/>
  <c r="J354" i="10" s="1"/>
  <c r="C355" i="10"/>
  <c r="A303" i="10"/>
  <c r="C304" i="10"/>
  <c r="B303" i="10"/>
  <c r="E303" i="10" s="1"/>
  <c r="J303" i="10" s="1"/>
  <c r="C256" i="10"/>
  <c r="B255" i="10"/>
  <c r="E255" i="10" s="1"/>
  <c r="J255" i="10" s="1"/>
  <c r="A255" i="10"/>
  <c r="C209" i="10"/>
  <c r="B208" i="10"/>
  <c r="E208" i="10" s="1"/>
  <c r="J208" i="10" s="1"/>
  <c r="A208" i="10"/>
  <c r="C162" i="10"/>
  <c r="A161" i="10"/>
  <c r="B161" i="10"/>
  <c r="E161" i="10" s="1"/>
  <c r="J161" i="10" s="1"/>
  <c r="C115" i="10"/>
  <c r="B114" i="10"/>
  <c r="E114" i="10" s="1"/>
  <c r="J114" i="10" s="1"/>
  <c r="A114" i="10"/>
  <c r="A68" i="10"/>
  <c r="B68" i="10"/>
  <c r="E68" i="10" s="1"/>
  <c r="J68" i="10" s="1"/>
  <c r="C69" i="10"/>
  <c r="L495" i="10" l="1"/>
  <c r="K495" i="10"/>
  <c r="K1059" i="10"/>
  <c r="L1059" i="10"/>
  <c r="L1247" i="10"/>
  <c r="K1247" i="10"/>
  <c r="L114" i="10"/>
  <c r="K114" i="10"/>
  <c r="K683" i="10"/>
  <c r="L683" i="10"/>
  <c r="L824" i="10"/>
  <c r="K824" i="10"/>
  <c r="K1200" i="10"/>
  <c r="L1200" i="10"/>
  <c r="K354" i="10"/>
  <c r="L354" i="10"/>
  <c r="L871" i="10"/>
  <c r="K871" i="10"/>
  <c r="L255" i="10"/>
  <c r="K255" i="10"/>
  <c r="L449" i="10"/>
  <c r="K449" i="10"/>
  <c r="L589" i="10"/>
  <c r="K589" i="10"/>
  <c r="K636" i="10"/>
  <c r="L636" i="10"/>
  <c r="L777" i="10"/>
  <c r="K777" i="10"/>
  <c r="K965" i="10"/>
  <c r="L965" i="10"/>
  <c r="K1012" i="10"/>
  <c r="L1012" i="10"/>
  <c r="L303" i="10"/>
  <c r="K303" i="10"/>
  <c r="K730" i="10"/>
  <c r="L730" i="10"/>
  <c r="K68" i="10"/>
  <c r="L68" i="10"/>
  <c r="L161" i="10"/>
  <c r="K161" i="10"/>
  <c r="L208" i="10"/>
  <c r="K208" i="10"/>
  <c r="K401" i="10"/>
  <c r="L401" i="10"/>
  <c r="K542" i="10"/>
  <c r="L542" i="10"/>
  <c r="L918" i="10"/>
  <c r="K918" i="10"/>
  <c r="L1106" i="10"/>
  <c r="K1106" i="10"/>
  <c r="L1153" i="10"/>
  <c r="K1153" i="10"/>
  <c r="C1249" i="10"/>
  <c r="A1248" i="10"/>
  <c r="B1248" i="10"/>
  <c r="E1248" i="10" s="1"/>
  <c r="J1248" i="10" s="1"/>
  <c r="C1202" i="10"/>
  <c r="B1201" i="10"/>
  <c r="E1201" i="10" s="1"/>
  <c r="J1201" i="10" s="1"/>
  <c r="A1201" i="10"/>
  <c r="C1155" i="10"/>
  <c r="A1154" i="10"/>
  <c r="B1154" i="10"/>
  <c r="E1154" i="10" s="1"/>
  <c r="J1154" i="10" s="1"/>
  <c r="C1108" i="10"/>
  <c r="A1107" i="10"/>
  <c r="B1107" i="10"/>
  <c r="E1107" i="10" s="1"/>
  <c r="J1107" i="10" s="1"/>
  <c r="C1061" i="10"/>
  <c r="A1060" i="10"/>
  <c r="B1060" i="10"/>
  <c r="E1060" i="10" s="1"/>
  <c r="J1060" i="10" s="1"/>
  <c r="C1014" i="10"/>
  <c r="A1013" i="10"/>
  <c r="B1013" i="10"/>
  <c r="E1013" i="10" s="1"/>
  <c r="J1013" i="10" s="1"/>
  <c r="C967" i="10"/>
  <c r="A966" i="10"/>
  <c r="B966" i="10"/>
  <c r="E966" i="10" s="1"/>
  <c r="J966" i="10" s="1"/>
  <c r="C920" i="10"/>
  <c r="B919" i="10"/>
  <c r="E919" i="10" s="1"/>
  <c r="J919" i="10" s="1"/>
  <c r="A919" i="10"/>
  <c r="C873" i="10"/>
  <c r="B872" i="10"/>
  <c r="E872" i="10" s="1"/>
  <c r="J872" i="10" s="1"/>
  <c r="A872" i="10"/>
  <c r="C826" i="10"/>
  <c r="B825" i="10"/>
  <c r="E825" i="10" s="1"/>
  <c r="J825" i="10" s="1"/>
  <c r="A825" i="10"/>
  <c r="C779" i="10"/>
  <c r="B778" i="10"/>
  <c r="E778" i="10" s="1"/>
  <c r="J778" i="10" s="1"/>
  <c r="A778" i="10"/>
  <c r="C732" i="10"/>
  <c r="A731" i="10"/>
  <c r="B731" i="10"/>
  <c r="E731" i="10" s="1"/>
  <c r="J731" i="10" s="1"/>
  <c r="C685" i="10"/>
  <c r="A684" i="10"/>
  <c r="B684" i="10"/>
  <c r="E684" i="10" s="1"/>
  <c r="J684" i="10" s="1"/>
  <c r="C638" i="10"/>
  <c r="A637" i="10"/>
  <c r="B637" i="10"/>
  <c r="E637" i="10" s="1"/>
  <c r="J637" i="10" s="1"/>
  <c r="C591" i="10"/>
  <c r="B590" i="10"/>
  <c r="E590" i="10" s="1"/>
  <c r="J590" i="10" s="1"/>
  <c r="A590" i="10"/>
  <c r="C544" i="10"/>
  <c r="B543" i="10"/>
  <c r="E543" i="10" s="1"/>
  <c r="J543" i="10" s="1"/>
  <c r="A543" i="10"/>
  <c r="C497" i="10"/>
  <c r="B496" i="10"/>
  <c r="E496" i="10" s="1"/>
  <c r="J496" i="10" s="1"/>
  <c r="A496" i="10"/>
  <c r="B450" i="10"/>
  <c r="E450" i="10" s="1"/>
  <c r="J450" i="10" s="1"/>
  <c r="A450" i="10"/>
  <c r="C451" i="10"/>
  <c r="C403" i="10"/>
  <c r="A402" i="10"/>
  <c r="B402" i="10"/>
  <c r="E402" i="10" s="1"/>
  <c r="J402" i="10" s="1"/>
  <c r="C356" i="10"/>
  <c r="A355" i="10"/>
  <c r="B355" i="10"/>
  <c r="E355" i="10" s="1"/>
  <c r="J355" i="10" s="1"/>
  <c r="B304" i="10"/>
  <c r="E304" i="10" s="1"/>
  <c r="J304" i="10" s="1"/>
  <c r="C305" i="10"/>
  <c r="A304" i="10"/>
  <c r="B256" i="10"/>
  <c r="E256" i="10" s="1"/>
  <c r="J256" i="10" s="1"/>
  <c r="A256" i="10"/>
  <c r="C257" i="10"/>
  <c r="C210" i="10"/>
  <c r="B209" i="10"/>
  <c r="E209" i="10" s="1"/>
  <c r="J209" i="10" s="1"/>
  <c r="A209" i="10"/>
  <c r="B162" i="10"/>
  <c r="E162" i="10" s="1"/>
  <c r="J162" i="10" s="1"/>
  <c r="C163" i="10"/>
  <c r="A162" i="10"/>
  <c r="B115" i="10"/>
  <c r="E115" i="10" s="1"/>
  <c r="J115" i="10" s="1"/>
  <c r="A115" i="10"/>
  <c r="C116" i="10"/>
  <c r="C70" i="10"/>
  <c r="A69" i="10"/>
  <c r="B69" i="10"/>
  <c r="E69" i="10" s="1"/>
  <c r="J69" i="10" s="1"/>
  <c r="L355" i="10" l="1"/>
  <c r="K355" i="10"/>
  <c r="L778" i="10"/>
  <c r="K778" i="10"/>
  <c r="K684" i="10"/>
  <c r="L684" i="10"/>
  <c r="L919" i="10"/>
  <c r="K919" i="10"/>
  <c r="L1060" i="10"/>
  <c r="K1060" i="10"/>
  <c r="L1248" i="10"/>
  <c r="K1248" i="10"/>
  <c r="K209" i="10"/>
  <c r="L209" i="10"/>
  <c r="K450" i="10"/>
  <c r="L450" i="10"/>
  <c r="K731" i="10"/>
  <c r="L731" i="10"/>
  <c r="K543" i="10"/>
  <c r="L543" i="10"/>
  <c r="K69" i="10"/>
  <c r="L69" i="10"/>
  <c r="K162" i="10"/>
  <c r="L162" i="10"/>
  <c r="K496" i="10"/>
  <c r="L496" i="10"/>
  <c r="K637" i="10"/>
  <c r="L637" i="10"/>
  <c r="K872" i="10"/>
  <c r="L872" i="10"/>
  <c r="L1013" i="10"/>
  <c r="K1013" i="10"/>
  <c r="K256" i="10"/>
  <c r="L256" i="10"/>
  <c r="K590" i="10"/>
  <c r="L590" i="10"/>
  <c r="L1107" i="10"/>
  <c r="K1107" i="10"/>
  <c r="K115" i="10"/>
  <c r="L115" i="10"/>
  <c r="K304" i="10"/>
  <c r="L304" i="10"/>
  <c r="L402" i="10"/>
  <c r="K402" i="10"/>
  <c r="L825" i="10"/>
  <c r="K825" i="10"/>
  <c r="L966" i="10"/>
  <c r="K966" i="10"/>
  <c r="K1154" i="10"/>
  <c r="L1154" i="10"/>
  <c r="K1201" i="10"/>
  <c r="L1201" i="10"/>
  <c r="B1249" i="10"/>
  <c r="E1249" i="10" s="1"/>
  <c r="J1249" i="10" s="1"/>
  <c r="C1250" i="10"/>
  <c r="A1249" i="10"/>
  <c r="B1202" i="10"/>
  <c r="E1202" i="10" s="1"/>
  <c r="J1202" i="10" s="1"/>
  <c r="A1202" i="10"/>
  <c r="C1203" i="10"/>
  <c r="B1155" i="10"/>
  <c r="E1155" i="10" s="1"/>
  <c r="J1155" i="10" s="1"/>
  <c r="C1156" i="10"/>
  <c r="A1155" i="10"/>
  <c r="C1109" i="10"/>
  <c r="B1108" i="10"/>
  <c r="E1108" i="10" s="1"/>
  <c r="J1108" i="10" s="1"/>
  <c r="A1108" i="10"/>
  <c r="B1061" i="10"/>
  <c r="E1061" i="10" s="1"/>
  <c r="J1061" i="10" s="1"/>
  <c r="A1061" i="10"/>
  <c r="C1062" i="10"/>
  <c r="B1014" i="10"/>
  <c r="E1014" i="10" s="1"/>
  <c r="J1014" i="10" s="1"/>
  <c r="C1015" i="10"/>
  <c r="A1014" i="10"/>
  <c r="C968" i="10"/>
  <c r="B967" i="10"/>
  <c r="E967" i="10" s="1"/>
  <c r="J967" i="10" s="1"/>
  <c r="A967" i="10"/>
  <c r="A920" i="10"/>
  <c r="B920" i="10"/>
  <c r="E920" i="10" s="1"/>
  <c r="J920" i="10" s="1"/>
  <c r="C921" i="10"/>
  <c r="A873" i="10"/>
  <c r="C874" i="10"/>
  <c r="B873" i="10"/>
  <c r="E873" i="10" s="1"/>
  <c r="J873" i="10" s="1"/>
  <c r="A826" i="10"/>
  <c r="C827" i="10"/>
  <c r="B826" i="10"/>
  <c r="E826" i="10" s="1"/>
  <c r="J826" i="10" s="1"/>
  <c r="B779" i="10"/>
  <c r="E779" i="10" s="1"/>
  <c r="J779" i="10" s="1"/>
  <c r="A779" i="10"/>
  <c r="C780" i="10"/>
  <c r="C733" i="10"/>
  <c r="B732" i="10"/>
  <c r="E732" i="10" s="1"/>
  <c r="J732" i="10" s="1"/>
  <c r="A732" i="10"/>
  <c r="C686" i="10"/>
  <c r="B685" i="10"/>
  <c r="E685" i="10" s="1"/>
  <c r="J685" i="10" s="1"/>
  <c r="A685" i="10"/>
  <c r="B638" i="10"/>
  <c r="E638" i="10" s="1"/>
  <c r="J638" i="10" s="1"/>
  <c r="C639" i="10"/>
  <c r="A638" i="10"/>
  <c r="B591" i="10"/>
  <c r="E591" i="10" s="1"/>
  <c r="J591" i="10" s="1"/>
  <c r="A591" i="10"/>
  <c r="C592" i="10"/>
  <c r="B544" i="10"/>
  <c r="E544" i="10" s="1"/>
  <c r="J544" i="10" s="1"/>
  <c r="C545" i="10"/>
  <c r="A544" i="10"/>
  <c r="B497" i="10"/>
  <c r="E497" i="10" s="1"/>
  <c r="J497" i="10" s="1"/>
  <c r="A497" i="10"/>
  <c r="C498" i="10"/>
  <c r="B451" i="10"/>
  <c r="E451" i="10" s="1"/>
  <c r="J451" i="10" s="1"/>
  <c r="A451" i="10"/>
  <c r="C452" i="10"/>
  <c r="C404" i="10"/>
  <c r="B403" i="10"/>
  <c r="E403" i="10" s="1"/>
  <c r="J403" i="10" s="1"/>
  <c r="A403" i="10"/>
  <c r="C357" i="10"/>
  <c r="B356" i="10"/>
  <c r="E356" i="10" s="1"/>
  <c r="J356" i="10" s="1"/>
  <c r="A356" i="10"/>
  <c r="A305" i="10"/>
  <c r="C306" i="10"/>
  <c r="B305" i="10"/>
  <c r="E305" i="10" s="1"/>
  <c r="J305" i="10" s="1"/>
  <c r="B257" i="10"/>
  <c r="E257" i="10" s="1"/>
  <c r="J257" i="10" s="1"/>
  <c r="A257" i="10"/>
  <c r="C258" i="10"/>
  <c r="B210" i="10"/>
  <c r="E210" i="10" s="1"/>
  <c r="J210" i="10" s="1"/>
  <c r="A210" i="10"/>
  <c r="C211" i="10"/>
  <c r="B163" i="10"/>
  <c r="E163" i="10" s="1"/>
  <c r="J163" i="10" s="1"/>
  <c r="A163" i="10"/>
  <c r="C164" i="10"/>
  <c r="B116" i="10"/>
  <c r="E116" i="10" s="1"/>
  <c r="J116" i="10" s="1"/>
  <c r="A116" i="10"/>
  <c r="C117" i="10"/>
  <c r="C71" i="10"/>
  <c r="B70" i="10"/>
  <c r="E70" i="10" s="1"/>
  <c r="J70" i="10" s="1"/>
  <c r="A70" i="10"/>
  <c r="K403" i="10" l="1"/>
  <c r="L403" i="10"/>
  <c r="L967" i="10"/>
  <c r="K967" i="10"/>
  <c r="K356" i="10"/>
  <c r="L356" i="10"/>
  <c r="K591" i="10"/>
  <c r="L591" i="10"/>
  <c r="L732" i="10"/>
  <c r="K732" i="10"/>
  <c r="L779" i="10"/>
  <c r="K779" i="10"/>
  <c r="L873" i="10"/>
  <c r="K873" i="10"/>
  <c r="K920" i="10"/>
  <c r="L920" i="10"/>
  <c r="L1108" i="10"/>
  <c r="K1108" i="10"/>
  <c r="L1155" i="10"/>
  <c r="K1155" i="10"/>
  <c r="K257" i="10"/>
  <c r="L257" i="10"/>
  <c r="L638" i="10"/>
  <c r="K638" i="10"/>
  <c r="K1202" i="10"/>
  <c r="L1202" i="10"/>
  <c r="L305" i="10"/>
  <c r="K305" i="10"/>
  <c r="L163" i="10"/>
  <c r="K163" i="10"/>
  <c r="L544" i="10"/>
  <c r="K544" i="10"/>
  <c r="K685" i="10"/>
  <c r="L685" i="10"/>
  <c r="K826" i="10"/>
  <c r="L826" i="10"/>
  <c r="L451" i="10"/>
  <c r="K451" i="10"/>
  <c r="L1014" i="10"/>
  <c r="K1014" i="10"/>
  <c r="K210" i="10"/>
  <c r="L210" i="10"/>
  <c r="L70" i="10"/>
  <c r="K70" i="10"/>
  <c r="L116" i="10"/>
  <c r="K116" i="10"/>
  <c r="L497" i="10"/>
  <c r="K497" i="10"/>
  <c r="K1061" i="10"/>
  <c r="L1061" i="10"/>
  <c r="L1249" i="10"/>
  <c r="K1249" i="10"/>
  <c r="B1250" i="10"/>
  <c r="E1250" i="10" s="1"/>
  <c r="J1250" i="10" s="1"/>
  <c r="A1250" i="10"/>
  <c r="C1251" i="10"/>
  <c r="B1203" i="10"/>
  <c r="E1203" i="10" s="1"/>
  <c r="J1203" i="10" s="1"/>
  <c r="A1203" i="10"/>
  <c r="C1204" i="10"/>
  <c r="B1156" i="10"/>
  <c r="E1156" i="10" s="1"/>
  <c r="J1156" i="10" s="1"/>
  <c r="A1156" i="10"/>
  <c r="C1157" i="10"/>
  <c r="B1109" i="10"/>
  <c r="E1109" i="10" s="1"/>
  <c r="J1109" i="10" s="1"/>
  <c r="A1109" i="10"/>
  <c r="C1110" i="10"/>
  <c r="B1062" i="10"/>
  <c r="E1062" i="10" s="1"/>
  <c r="J1062" i="10" s="1"/>
  <c r="A1062" i="10"/>
  <c r="C1063" i="10"/>
  <c r="B1015" i="10"/>
  <c r="E1015" i="10" s="1"/>
  <c r="J1015" i="10" s="1"/>
  <c r="C1016" i="10"/>
  <c r="A1015" i="10"/>
  <c r="B968" i="10"/>
  <c r="E968" i="10" s="1"/>
  <c r="J968" i="10" s="1"/>
  <c r="A968" i="10"/>
  <c r="C969" i="10"/>
  <c r="B921" i="10"/>
  <c r="E921" i="10" s="1"/>
  <c r="J921" i="10" s="1"/>
  <c r="A921" i="10"/>
  <c r="C922" i="10"/>
  <c r="B874" i="10"/>
  <c r="E874" i="10" s="1"/>
  <c r="J874" i="10" s="1"/>
  <c r="A874" i="10"/>
  <c r="C875" i="10"/>
  <c r="B827" i="10"/>
  <c r="E827" i="10" s="1"/>
  <c r="J827" i="10" s="1"/>
  <c r="A827" i="10"/>
  <c r="C828" i="10"/>
  <c r="B780" i="10"/>
  <c r="E780" i="10" s="1"/>
  <c r="J780" i="10" s="1"/>
  <c r="A780" i="10"/>
  <c r="C781" i="10"/>
  <c r="B733" i="10"/>
  <c r="E733" i="10" s="1"/>
  <c r="J733" i="10" s="1"/>
  <c r="A733" i="10"/>
  <c r="C734" i="10"/>
  <c r="B686" i="10"/>
  <c r="E686" i="10" s="1"/>
  <c r="J686" i="10" s="1"/>
  <c r="A686" i="10"/>
  <c r="C687" i="10"/>
  <c r="B639" i="10"/>
  <c r="E639" i="10" s="1"/>
  <c r="J639" i="10" s="1"/>
  <c r="C640" i="10"/>
  <c r="A639" i="10"/>
  <c r="B592" i="10"/>
  <c r="E592" i="10" s="1"/>
  <c r="J592" i="10" s="1"/>
  <c r="C593" i="10"/>
  <c r="A592" i="10"/>
  <c r="B545" i="10"/>
  <c r="E545" i="10" s="1"/>
  <c r="J545" i="10" s="1"/>
  <c r="C546" i="10"/>
  <c r="A545" i="10"/>
  <c r="B498" i="10"/>
  <c r="E498" i="10" s="1"/>
  <c r="J498" i="10" s="1"/>
  <c r="C499" i="10"/>
  <c r="A498" i="10"/>
  <c r="A452" i="10"/>
  <c r="C453" i="10"/>
  <c r="B452" i="10"/>
  <c r="E452" i="10" s="1"/>
  <c r="J452" i="10" s="1"/>
  <c r="B404" i="10"/>
  <c r="E404" i="10" s="1"/>
  <c r="J404" i="10" s="1"/>
  <c r="A404" i="10"/>
  <c r="C405" i="10"/>
  <c r="B357" i="10"/>
  <c r="E357" i="10" s="1"/>
  <c r="J357" i="10" s="1"/>
  <c r="C358" i="10"/>
  <c r="A357" i="10"/>
  <c r="A306" i="10"/>
  <c r="C307" i="10"/>
  <c r="B306" i="10"/>
  <c r="E306" i="10" s="1"/>
  <c r="J306" i="10" s="1"/>
  <c r="A258" i="10"/>
  <c r="B258" i="10"/>
  <c r="E258" i="10" s="1"/>
  <c r="J258" i="10" s="1"/>
  <c r="C259" i="10"/>
  <c r="A211" i="10"/>
  <c r="C212" i="10"/>
  <c r="B211" i="10"/>
  <c r="E211" i="10" s="1"/>
  <c r="J211" i="10" s="1"/>
  <c r="A164" i="10"/>
  <c r="B164" i="10"/>
  <c r="E164" i="10" s="1"/>
  <c r="J164" i="10" s="1"/>
  <c r="C165" i="10"/>
  <c r="A117" i="10"/>
  <c r="C118" i="10"/>
  <c r="B117" i="10"/>
  <c r="E117" i="10" s="1"/>
  <c r="J117" i="10" s="1"/>
  <c r="C72" i="10"/>
  <c r="B71" i="10"/>
  <c r="E71" i="10" s="1"/>
  <c r="J71" i="10" s="1"/>
  <c r="A71" i="10"/>
  <c r="L1203" i="10" l="1"/>
  <c r="K1203" i="10"/>
  <c r="K164" i="10"/>
  <c r="L164" i="10"/>
  <c r="K306" i="10"/>
  <c r="L306" i="10"/>
  <c r="K404" i="10"/>
  <c r="L404" i="10"/>
  <c r="K592" i="10"/>
  <c r="L592" i="10"/>
  <c r="L780" i="10"/>
  <c r="K780" i="10"/>
  <c r="K968" i="10"/>
  <c r="L968" i="10"/>
  <c r="L1156" i="10"/>
  <c r="K1156" i="10"/>
  <c r="K827" i="10"/>
  <c r="L827" i="10"/>
  <c r="L357" i="10"/>
  <c r="K357" i="10"/>
  <c r="L452" i="10"/>
  <c r="K452" i="10"/>
  <c r="K545" i="10"/>
  <c r="L545" i="10"/>
  <c r="L733" i="10"/>
  <c r="K733" i="10"/>
  <c r="L921" i="10"/>
  <c r="K921" i="10"/>
  <c r="L1109" i="10"/>
  <c r="K1109" i="10"/>
  <c r="L639" i="10"/>
  <c r="K639" i="10"/>
  <c r="L1015" i="10"/>
  <c r="K1015" i="10"/>
  <c r="K117" i="10"/>
  <c r="L117" i="10"/>
  <c r="K71" i="10"/>
  <c r="L71" i="10"/>
  <c r="L211" i="10"/>
  <c r="K211" i="10"/>
  <c r="K258" i="10"/>
  <c r="L258" i="10"/>
  <c r="L498" i="10"/>
  <c r="K498" i="10"/>
  <c r="L686" i="10"/>
  <c r="K686" i="10"/>
  <c r="K874" i="10"/>
  <c r="L874" i="10"/>
  <c r="K1062" i="10"/>
  <c r="L1062" i="10"/>
  <c r="K1250" i="10"/>
  <c r="L1250" i="10"/>
  <c r="A1251" i="10"/>
  <c r="C1252" i="10"/>
  <c r="B1251" i="10"/>
  <c r="E1251" i="10" s="1"/>
  <c r="J1251" i="10" s="1"/>
  <c r="A1204" i="10"/>
  <c r="C1205" i="10"/>
  <c r="B1204" i="10"/>
  <c r="E1204" i="10" s="1"/>
  <c r="J1204" i="10" s="1"/>
  <c r="A1157" i="10"/>
  <c r="C1158" i="10"/>
  <c r="B1157" i="10"/>
  <c r="E1157" i="10" s="1"/>
  <c r="J1157" i="10" s="1"/>
  <c r="A1110" i="10"/>
  <c r="B1110" i="10"/>
  <c r="E1110" i="10" s="1"/>
  <c r="J1110" i="10" s="1"/>
  <c r="C1111" i="10"/>
  <c r="A1063" i="10"/>
  <c r="C1064" i="10"/>
  <c r="B1063" i="10"/>
  <c r="E1063" i="10" s="1"/>
  <c r="J1063" i="10" s="1"/>
  <c r="A1016" i="10"/>
  <c r="C1017" i="10"/>
  <c r="B1016" i="10"/>
  <c r="E1016" i="10" s="1"/>
  <c r="J1016" i="10" s="1"/>
  <c r="A969" i="10"/>
  <c r="C970" i="10"/>
  <c r="B969" i="10"/>
  <c r="E969" i="10" s="1"/>
  <c r="J969" i="10" s="1"/>
  <c r="A922" i="10"/>
  <c r="C923" i="10"/>
  <c r="B922" i="10"/>
  <c r="E922" i="10" s="1"/>
  <c r="J922" i="10" s="1"/>
  <c r="A875" i="10"/>
  <c r="B875" i="10"/>
  <c r="E875" i="10" s="1"/>
  <c r="J875" i="10" s="1"/>
  <c r="C876" i="10"/>
  <c r="A828" i="10"/>
  <c r="B828" i="10"/>
  <c r="E828" i="10" s="1"/>
  <c r="J828" i="10" s="1"/>
  <c r="C829" i="10"/>
  <c r="A781" i="10"/>
  <c r="C782" i="10"/>
  <c r="B781" i="10"/>
  <c r="E781" i="10" s="1"/>
  <c r="J781" i="10" s="1"/>
  <c r="A734" i="10"/>
  <c r="C735" i="10"/>
  <c r="B734" i="10"/>
  <c r="E734" i="10" s="1"/>
  <c r="J734" i="10" s="1"/>
  <c r="A687" i="10"/>
  <c r="B687" i="10"/>
  <c r="E687" i="10" s="1"/>
  <c r="J687" i="10" s="1"/>
  <c r="C688" i="10"/>
  <c r="A640" i="10"/>
  <c r="C641" i="10"/>
  <c r="B640" i="10"/>
  <c r="E640" i="10" s="1"/>
  <c r="J640" i="10" s="1"/>
  <c r="A593" i="10"/>
  <c r="C594" i="10"/>
  <c r="B593" i="10"/>
  <c r="E593" i="10" s="1"/>
  <c r="J593" i="10" s="1"/>
  <c r="A546" i="10"/>
  <c r="C547" i="10"/>
  <c r="B546" i="10"/>
  <c r="E546" i="10" s="1"/>
  <c r="J546" i="10" s="1"/>
  <c r="A499" i="10"/>
  <c r="C500" i="10"/>
  <c r="B499" i="10"/>
  <c r="E499" i="10" s="1"/>
  <c r="J499" i="10" s="1"/>
  <c r="C454" i="10"/>
  <c r="B453" i="10"/>
  <c r="E453" i="10" s="1"/>
  <c r="J453" i="10" s="1"/>
  <c r="A453" i="10"/>
  <c r="A405" i="10"/>
  <c r="C406" i="10"/>
  <c r="B405" i="10"/>
  <c r="E405" i="10" s="1"/>
  <c r="J405" i="10" s="1"/>
  <c r="A358" i="10"/>
  <c r="B358" i="10"/>
  <c r="E358" i="10" s="1"/>
  <c r="J358" i="10" s="1"/>
  <c r="C359" i="10"/>
  <c r="A307" i="10"/>
  <c r="C308" i="10"/>
  <c r="B307" i="10"/>
  <c r="E307" i="10" s="1"/>
  <c r="J307" i="10" s="1"/>
  <c r="A259" i="10"/>
  <c r="B259" i="10"/>
  <c r="E259" i="10" s="1"/>
  <c r="J259" i="10" s="1"/>
  <c r="C260" i="10"/>
  <c r="A212" i="10"/>
  <c r="C213" i="10"/>
  <c r="B212" i="10"/>
  <c r="E212" i="10" s="1"/>
  <c r="J212" i="10" s="1"/>
  <c r="A165" i="10"/>
  <c r="C166" i="10"/>
  <c r="B165" i="10"/>
  <c r="E165" i="10" s="1"/>
  <c r="J165" i="10" s="1"/>
  <c r="A118" i="10"/>
  <c r="B118" i="10"/>
  <c r="E118" i="10" s="1"/>
  <c r="J118" i="10" s="1"/>
  <c r="C119" i="10"/>
  <c r="C73" i="10"/>
  <c r="B72" i="10"/>
  <c r="E72" i="10" s="1"/>
  <c r="J72" i="10" s="1"/>
  <c r="A72" i="10"/>
  <c r="C1407" i="4"/>
  <c r="B1408" i="4"/>
  <c r="C1409" i="4"/>
  <c r="C1353" i="4"/>
  <c r="B1354" i="4"/>
  <c r="C1355" i="4"/>
  <c r="C1299" i="4"/>
  <c r="B1300" i="4"/>
  <c r="C1301" i="4"/>
  <c r="C1245" i="4"/>
  <c r="B1246" i="4"/>
  <c r="C1247" i="4"/>
  <c r="C1191" i="4"/>
  <c r="B1192" i="4"/>
  <c r="C1193" i="4"/>
  <c r="C1137" i="4"/>
  <c r="B1138" i="4"/>
  <c r="C1139" i="4"/>
  <c r="C1083" i="4"/>
  <c r="B1084" i="4"/>
  <c r="C1085" i="4"/>
  <c r="C1029" i="4"/>
  <c r="B1030" i="4"/>
  <c r="C1031" i="4"/>
  <c r="C975" i="4"/>
  <c r="B976" i="4"/>
  <c r="C977" i="4"/>
  <c r="C921" i="4"/>
  <c r="B922" i="4"/>
  <c r="C923" i="4"/>
  <c r="C867" i="4"/>
  <c r="B868" i="4"/>
  <c r="C869" i="4"/>
  <c r="C813" i="4"/>
  <c r="B814" i="4"/>
  <c r="C815" i="4"/>
  <c r="C759" i="4"/>
  <c r="B760" i="4"/>
  <c r="C761" i="4"/>
  <c r="C705" i="4"/>
  <c r="B706" i="4"/>
  <c r="C707" i="4"/>
  <c r="C651" i="4"/>
  <c r="B652" i="4"/>
  <c r="C653" i="4"/>
  <c r="C597" i="4"/>
  <c r="B598" i="4"/>
  <c r="C599" i="4"/>
  <c r="C543" i="4"/>
  <c r="B544" i="4"/>
  <c r="C545" i="4"/>
  <c r="C489" i="4"/>
  <c r="B490" i="4"/>
  <c r="C491" i="4"/>
  <c r="C435" i="4"/>
  <c r="B436" i="4"/>
  <c r="C437" i="4"/>
  <c r="C381" i="4"/>
  <c r="B382" i="4"/>
  <c r="C383" i="4"/>
  <c r="C327" i="4"/>
  <c r="B328" i="4"/>
  <c r="C329" i="4"/>
  <c r="C273" i="4"/>
  <c r="B274" i="4"/>
  <c r="C275" i="4"/>
  <c r="C219" i="4"/>
  <c r="B220" i="4"/>
  <c r="C221" i="4"/>
  <c r="K72" i="10" l="1"/>
  <c r="L72" i="10"/>
  <c r="K546" i="10"/>
  <c r="L546" i="10"/>
  <c r="L922" i="10"/>
  <c r="K922" i="10"/>
  <c r="L307" i="10"/>
  <c r="K307" i="10"/>
  <c r="L358" i="10"/>
  <c r="K358" i="10"/>
  <c r="K499" i="10"/>
  <c r="L499" i="10"/>
  <c r="L1063" i="10"/>
  <c r="K1063" i="10"/>
  <c r="K1110" i="10"/>
  <c r="L1110" i="10"/>
  <c r="K1251" i="10"/>
  <c r="L1251" i="10"/>
  <c r="L165" i="10"/>
  <c r="K165" i="10"/>
  <c r="K734" i="10"/>
  <c r="L734" i="10"/>
  <c r="K118" i="10"/>
  <c r="L118" i="10"/>
  <c r="L640" i="10"/>
  <c r="K640" i="10"/>
  <c r="L687" i="10"/>
  <c r="K687" i="10"/>
  <c r="K875" i="10"/>
  <c r="L875" i="10"/>
  <c r="K1016" i="10"/>
  <c r="L1016" i="10"/>
  <c r="K1204" i="10"/>
  <c r="L1204" i="10"/>
  <c r="K212" i="10"/>
  <c r="L212" i="10"/>
  <c r="K259" i="10"/>
  <c r="L259" i="10"/>
  <c r="L405" i="10"/>
  <c r="K405" i="10"/>
  <c r="L453" i="10"/>
  <c r="K453" i="10"/>
  <c r="L593" i="10"/>
  <c r="K593" i="10"/>
  <c r="K781" i="10"/>
  <c r="L781" i="10"/>
  <c r="K828" i="10"/>
  <c r="L828" i="10"/>
  <c r="L969" i="10"/>
  <c r="K969" i="10"/>
  <c r="K1157" i="10"/>
  <c r="L1157" i="10"/>
  <c r="C1253" i="10"/>
  <c r="A1252" i="10"/>
  <c r="B1252" i="10"/>
  <c r="E1252" i="10" s="1"/>
  <c r="J1252" i="10" s="1"/>
  <c r="C1206" i="10"/>
  <c r="B1205" i="10"/>
  <c r="E1205" i="10" s="1"/>
  <c r="J1205" i="10" s="1"/>
  <c r="A1205" i="10"/>
  <c r="C1159" i="10"/>
  <c r="A1158" i="10"/>
  <c r="B1158" i="10"/>
  <c r="E1158" i="10" s="1"/>
  <c r="J1158" i="10" s="1"/>
  <c r="C1112" i="10"/>
  <c r="A1111" i="10"/>
  <c r="B1111" i="10"/>
  <c r="E1111" i="10" s="1"/>
  <c r="J1111" i="10" s="1"/>
  <c r="C1065" i="10"/>
  <c r="A1064" i="10"/>
  <c r="B1064" i="10"/>
  <c r="E1064" i="10" s="1"/>
  <c r="J1064" i="10" s="1"/>
  <c r="C1018" i="10"/>
  <c r="A1017" i="10"/>
  <c r="B1017" i="10"/>
  <c r="E1017" i="10" s="1"/>
  <c r="J1017" i="10" s="1"/>
  <c r="C971" i="10"/>
  <c r="A970" i="10"/>
  <c r="B970" i="10"/>
  <c r="E970" i="10" s="1"/>
  <c r="J970" i="10" s="1"/>
  <c r="C924" i="10"/>
  <c r="B923" i="10"/>
  <c r="E923" i="10" s="1"/>
  <c r="J923" i="10" s="1"/>
  <c r="A923" i="10"/>
  <c r="C877" i="10"/>
  <c r="B876" i="10"/>
  <c r="E876" i="10" s="1"/>
  <c r="J876" i="10" s="1"/>
  <c r="A876" i="10"/>
  <c r="C830" i="10"/>
  <c r="A829" i="10"/>
  <c r="B829" i="10"/>
  <c r="E829" i="10" s="1"/>
  <c r="J829" i="10" s="1"/>
  <c r="C783" i="10"/>
  <c r="B782" i="10"/>
  <c r="E782" i="10" s="1"/>
  <c r="J782" i="10" s="1"/>
  <c r="A782" i="10"/>
  <c r="C736" i="10"/>
  <c r="A735" i="10"/>
  <c r="B735" i="10"/>
  <c r="E735" i="10" s="1"/>
  <c r="J735" i="10" s="1"/>
  <c r="C689" i="10"/>
  <c r="A688" i="10"/>
  <c r="B688" i="10"/>
  <c r="E688" i="10" s="1"/>
  <c r="J688" i="10" s="1"/>
  <c r="C642" i="10"/>
  <c r="A641" i="10"/>
  <c r="B641" i="10"/>
  <c r="E641" i="10" s="1"/>
  <c r="J641" i="10" s="1"/>
  <c r="C595" i="10"/>
  <c r="B594" i="10"/>
  <c r="E594" i="10" s="1"/>
  <c r="J594" i="10" s="1"/>
  <c r="A594" i="10"/>
  <c r="C548" i="10"/>
  <c r="B547" i="10"/>
  <c r="E547" i="10" s="1"/>
  <c r="J547" i="10" s="1"/>
  <c r="A547" i="10"/>
  <c r="C501" i="10"/>
  <c r="B500" i="10"/>
  <c r="E500" i="10" s="1"/>
  <c r="J500" i="10" s="1"/>
  <c r="A500" i="10"/>
  <c r="B454" i="10"/>
  <c r="E454" i="10" s="1"/>
  <c r="J454" i="10" s="1"/>
  <c r="A454" i="10"/>
  <c r="C455" i="10"/>
  <c r="C407" i="10"/>
  <c r="A406" i="10"/>
  <c r="B406" i="10"/>
  <c r="E406" i="10" s="1"/>
  <c r="J406" i="10" s="1"/>
  <c r="C360" i="10"/>
  <c r="A359" i="10"/>
  <c r="B359" i="10"/>
  <c r="E359" i="10" s="1"/>
  <c r="J359" i="10" s="1"/>
  <c r="A308" i="10"/>
  <c r="C309" i="10"/>
  <c r="B308" i="10"/>
  <c r="E308" i="10" s="1"/>
  <c r="J308" i="10" s="1"/>
  <c r="A260" i="10"/>
  <c r="B260" i="10"/>
  <c r="E260" i="10" s="1"/>
  <c r="J260" i="10" s="1"/>
  <c r="C261" i="10"/>
  <c r="A213" i="10"/>
  <c r="B213" i="10"/>
  <c r="E213" i="10" s="1"/>
  <c r="J213" i="10" s="1"/>
  <c r="C214" i="10"/>
  <c r="A166" i="10"/>
  <c r="B166" i="10"/>
  <c r="E166" i="10" s="1"/>
  <c r="J166" i="10" s="1"/>
  <c r="C167" i="10"/>
  <c r="A119" i="10"/>
  <c r="C120" i="10"/>
  <c r="B119" i="10"/>
  <c r="E119" i="10" s="1"/>
  <c r="J119" i="10" s="1"/>
  <c r="C74" i="10"/>
  <c r="B73" i="10"/>
  <c r="E73" i="10" s="1"/>
  <c r="J73" i="10" s="1"/>
  <c r="A73" i="10"/>
  <c r="M34" i="3"/>
  <c r="B1418" i="4" s="1"/>
  <c r="J30" i="5" s="1"/>
  <c r="L34" i="3"/>
  <c r="B1417" i="4" s="1"/>
  <c r="I30" i="5" s="1"/>
  <c r="K34" i="3"/>
  <c r="B1416" i="4" s="1"/>
  <c r="H30" i="5" s="1"/>
  <c r="M33" i="3"/>
  <c r="B1364" i="4" s="1"/>
  <c r="J29" i="5" s="1"/>
  <c r="L33" i="3"/>
  <c r="B1363" i="4" s="1"/>
  <c r="I29" i="5" s="1"/>
  <c r="K33" i="3"/>
  <c r="B1362" i="4" s="1"/>
  <c r="H29" i="5" s="1"/>
  <c r="M32" i="3"/>
  <c r="B1310" i="4" s="1"/>
  <c r="J28" i="5" s="1"/>
  <c r="L32" i="3"/>
  <c r="B1309" i="4" s="1"/>
  <c r="I28" i="5" s="1"/>
  <c r="K32" i="3"/>
  <c r="B1308" i="4" s="1"/>
  <c r="H28" i="5" s="1"/>
  <c r="M31" i="3"/>
  <c r="B1256" i="4" s="1"/>
  <c r="J27" i="5" s="1"/>
  <c r="L31" i="3"/>
  <c r="B1255" i="4" s="1"/>
  <c r="I27" i="5" s="1"/>
  <c r="K31" i="3"/>
  <c r="B1254" i="4" s="1"/>
  <c r="H27" i="5" s="1"/>
  <c r="M30" i="3"/>
  <c r="B1202" i="4" s="1"/>
  <c r="J26" i="5" s="1"/>
  <c r="L30" i="3"/>
  <c r="B1201" i="4" s="1"/>
  <c r="I26" i="5" s="1"/>
  <c r="K30" i="3"/>
  <c r="B1200" i="4" s="1"/>
  <c r="H26" i="5" s="1"/>
  <c r="M29" i="3"/>
  <c r="B1148" i="4" s="1"/>
  <c r="J25" i="5" s="1"/>
  <c r="L29" i="3"/>
  <c r="B1147" i="4" s="1"/>
  <c r="I25" i="5" s="1"/>
  <c r="K29" i="3"/>
  <c r="B1146" i="4" s="1"/>
  <c r="H25" i="5" s="1"/>
  <c r="M28" i="3"/>
  <c r="B1094" i="4" s="1"/>
  <c r="J24" i="5" s="1"/>
  <c r="L28" i="3"/>
  <c r="B1093" i="4" s="1"/>
  <c r="I24" i="5" s="1"/>
  <c r="K28" i="3"/>
  <c r="B1092" i="4" s="1"/>
  <c r="H24" i="5" s="1"/>
  <c r="M27" i="3"/>
  <c r="B1040" i="4" s="1"/>
  <c r="J23" i="5" s="1"/>
  <c r="L27" i="3"/>
  <c r="B1039" i="4" s="1"/>
  <c r="I23" i="5" s="1"/>
  <c r="K27" i="3"/>
  <c r="B1038" i="4" s="1"/>
  <c r="H23" i="5" s="1"/>
  <c r="M26" i="3"/>
  <c r="B986" i="4" s="1"/>
  <c r="J22" i="5" s="1"/>
  <c r="L26" i="3"/>
  <c r="B985" i="4" s="1"/>
  <c r="I22" i="5" s="1"/>
  <c r="K26" i="3"/>
  <c r="B984" i="4" s="1"/>
  <c r="H22" i="5" s="1"/>
  <c r="M25" i="3"/>
  <c r="B932" i="4" s="1"/>
  <c r="J21" i="5" s="1"/>
  <c r="L25" i="3"/>
  <c r="B931" i="4" s="1"/>
  <c r="I21" i="5" s="1"/>
  <c r="K25" i="3"/>
  <c r="B930" i="4" s="1"/>
  <c r="H21" i="5" s="1"/>
  <c r="M24" i="3"/>
  <c r="B878" i="4" s="1"/>
  <c r="J20" i="5" s="1"/>
  <c r="L24" i="3"/>
  <c r="B877" i="4" s="1"/>
  <c r="I20" i="5" s="1"/>
  <c r="K24" i="3"/>
  <c r="B876" i="4" s="1"/>
  <c r="H20" i="5" s="1"/>
  <c r="M23" i="3"/>
  <c r="B824" i="4" s="1"/>
  <c r="J19" i="5" s="1"/>
  <c r="L23" i="3"/>
  <c r="B823" i="4" s="1"/>
  <c r="I19" i="5" s="1"/>
  <c r="K23" i="3"/>
  <c r="B822" i="4" s="1"/>
  <c r="H19" i="5" s="1"/>
  <c r="M22" i="3"/>
  <c r="B770" i="4" s="1"/>
  <c r="J18" i="5" s="1"/>
  <c r="L22" i="3"/>
  <c r="B769" i="4" s="1"/>
  <c r="I18" i="5" s="1"/>
  <c r="K22" i="3"/>
  <c r="B768" i="4" s="1"/>
  <c r="H18" i="5" s="1"/>
  <c r="M21" i="3"/>
  <c r="B716" i="4" s="1"/>
  <c r="J17" i="5" s="1"/>
  <c r="L21" i="3"/>
  <c r="B715" i="4" s="1"/>
  <c r="I17" i="5" s="1"/>
  <c r="K21" i="3"/>
  <c r="B714" i="4" s="1"/>
  <c r="H17" i="5" s="1"/>
  <c r="M20" i="3"/>
  <c r="B662" i="4" s="1"/>
  <c r="J16" i="5" s="1"/>
  <c r="L20" i="3"/>
  <c r="B661" i="4" s="1"/>
  <c r="I16" i="5" s="1"/>
  <c r="K20" i="3"/>
  <c r="B660" i="4" s="1"/>
  <c r="H16" i="5" s="1"/>
  <c r="M19" i="3"/>
  <c r="B608" i="4" s="1"/>
  <c r="J15" i="5" s="1"/>
  <c r="L19" i="3"/>
  <c r="B607" i="4" s="1"/>
  <c r="I15" i="5" s="1"/>
  <c r="K19" i="3"/>
  <c r="B606" i="4" s="1"/>
  <c r="H15" i="5" s="1"/>
  <c r="M18" i="3"/>
  <c r="B554" i="4" s="1"/>
  <c r="J14" i="5" s="1"/>
  <c r="L18" i="3"/>
  <c r="B553" i="4" s="1"/>
  <c r="I14" i="5" s="1"/>
  <c r="K18" i="3"/>
  <c r="B552" i="4" s="1"/>
  <c r="H14" i="5" s="1"/>
  <c r="M17" i="3"/>
  <c r="B500" i="4" s="1"/>
  <c r="J13" i="5" s="1"/>
  <c r="L17" i="3"/>
  <c r="B499" i="4" s="1"/>
  <c r="I13" i="5" s="1"/>
  <c r="K17" i="3"/>
  <c r="B498" i="4" s="1"/>
  <c r="H13" i="5" s="1"/>
  <c r="M16" i="3"/>
  <c r="B446" i="4" s="1"/>
  <c r="J12" i="5" s="1"/>
  <c r="L16" i="3"/>
  <c r="B445" i="4" s="1"/>
  <c r="I12" i="5" s="1"/>
  <c r="K16" i="3"/>
  <c r="B444" i="4" s="1"/>
  <c r="H12" i="5" s="1"/>
  <c r="M15" i="3"/>
  <c r="B392" i="4" s="1"/>
  <c r="J11" i="5" s="1"/>
  <c r="L15" i="3"/>
  <c r="B391" i="4" s="1"/>
  <c r="I11" i="5" s="1"/>
  <c r="K15" i="3"/>
  <c r="B390" i="4" s="1"/>
  <c r="H11" i="5" s="1"/>
  <c r="M14" i="3"/>
  <c r="L14" i="3"/>
  <c r="B337" i="4" s="1"/>
  <c r="I10" i="5" s="1"/>
  <c r="K14" i="3"/>
  <c r="B336" i="4" s="1"/>
  <c r="H10" i="5" s="1"/>
  <c r="M13" i="3"/>
  <c r="L13" i="3"/>
  <c r="B283" i="4" s="1"/>
  <c r="I9" i="5" s="1"/>
  <c r="K13" i="3"/>
  <c r="B282" i="4" s="1"/>
  <c r="H9" i="5" s="1"/>
  <c r="K213" i="10" l="1"/>
  <c r="L213" i="10"/>
  <c r="K782" i="10"/>
  <c r="L782" i="10"/>
  <c r="L119" i="10"/>
  <c r="K119" i="10"/>
  <c r="L308" i="10"/>
  <c r="K308" i="10"/>
  <c r="L547" i="10"/>
  <c r="K547" i="10"/>
  <c r="K688" i="10"/>
  <c r="L688" i="10"/>
  <c r="K923" i="10"/>
  <c r="L923" i="10"/>
  <c r="K1064" i="10"/>
  <c r="L1064" i="10"/>
  <c r="K1252" i="10"/>
  <c r="L1252" i="10"/>
  <c r="L359" i="10"/>
  <c r="K359" i="10"/>
  <c r="L594" i="10"/>
  <c r="K594" i="10"/>
  <c r="K1111" i="10"/>
  <c r="L1111" i="10"/>
  <c r="L166" i="10"/>
  <c r="K166" i="10"/>
  <c r="K500" i="10"/>
  <c r="L500" i="10"/>
  <c r="K641" i="10"/>
  <c r="L641" i="10"/>
  <c r="K829" i="10"/>
  <c r="L829" i="10"/>
  <c r="L876" i="10"/>
  <c r="K876" i="10"/>
  <c r="L1017" i="10"/>
  <c r="K1017" i="10"/>
  <c r="L454" i="10"/>
  <c r="K454" i="10"/>
  <c r="K735" i="10"/>
  <c r="L735" i="10"/>
  <c r="K73" i="10"/>
  <c r="L73" i="10"/>
  <c r="K260" i="10"/>
  <c r="L260" i="10"/>
  <c r="K406" i="10"/>
  <c r="L406" i="10"/>
  <c r="K970" i="10"/>
  <c r="L970" i="10"/>
  <c r="L1158" i="10"/>
  <c r="K1158" i="10"/>
  <c r="K1205" i="10"/>
  <c r="L1205" i="10"/>
  <c r="C1254" i="10"/>
  <c r="B1253" i="10"/>
  <c r="E1253" i="10" s="1"/>
  <c r="J1253" i="10" s="1"/>
  <c r="A1253" i="10"/>
  <c r="B1206" i="10"/>
  <c r="E1206" i="10" s="1"/>
  <c r="J1206" i="10" s="1"/>
  <c r="A1206" i="10"/>
  <c r="C1207" i="10"/>
  <c r="C1160" i="10"/>
  <c r="B1159" i="10"/>
  <c r="E1159" i="10" s="1"/>
  <c r="J1159" i="10" s="1"/>
  <c r="A1159" i="10"/>
  <c r="B1112" i="10"/>
  <c r="E1112" i="10" s="1"/>
  <c r="J1112" i="10" s="1"/>
  <c r="C1113" i="10"/>
  <c r="A1112" i="10"/>
  <c r="C1066" i="10"/>
  <c r="B1065" i="10"/>
  <c r="E1065" i="10" s="1"/>
  <c r="J1065" i="10" s="1"/>
  <c r="A1065" i="10"/>
  <c r="C1019" i="10"/>
  <c r="B1018" i="10"/>
  <c r="E1018" i="10" s="1"/>
  <c r="J1018" i="10" s="1"/>
  <c r="A1018" i="10"/>
  <c r="B971" i="10"/>
  <c r="E971" i="10" s="1"/>
  <c r="J971" i="10" s="1"/>
  <c r="A971" i="10"/>
  <c r="C972" i="10"/>
  <c r="B924" i="10"/>
  <c r="E924" i="10" s="1"/>
  <c r="J924" i="10" s="1"/>
  <c r="A924" i="10"/>
  <c r="C925" i="10"/>
  <c r="A877" i="10"/>
  <c r="C878" i="10"/>
  <c r="B877" i="10"/>
  <c r="E877" i="10" s="1"/>
  <c r="J877" i="10" s="1"/>
  <c r="B830" i="10"/>
  <c r="E830" i="10" s="1"/>
  <c r="J830" i="10" s="1"/>
  <c r="A830" i="10"/>
  <c r="C831" i="10"/>
  <c r="B783" i="10"/>
  <c r="E783" i="10" s="1"/>
  <c r="J783" i="10" s="1"/>
  <c r="A783" i="10"/>
  <c r="C784" i="10"/>
  <c r="B736" i="10"/>
  <c r="E736" i="10" s="1"/>
  <c r="J736" i="10" s="1"/>
  <c r="C737" i="10"/>
  <c r="A736" i="10"/>
  <c r="B689" i="10"/>
  <c r="E689" i="10" s="1"/>
  <c r="J689" i="10" s="1"/>
  <c r="C690" i="10"/>
  <c r="A689" i="10"/>
  <c r="C643" i="10"/>
  <c r="B642" i="10"/>
  <c r="E642" i="10" s="1"/>
  <c r="J642" i="10" s="1"/>
  <c r="A642" i="10"/>
  <c r="A595" i="10"/>
  <c r="B595" i="10"/>
  <c r="E595" i="10" s="1"/>
  <c r="J595" i="10" s="1"/>
  <c r="C596" i="10"/>
  <c r="B548" i="10"/>
  <c r="E548" i="10" s="1"/>
  <c r="J548" i="10" s="1"/>
  <c r="C549" i="10"/>
  <c r="A548" i="10"/>
  <c r="A501" i="10"/>
  <c r="B501" i="10"/>
  <c r="E501" i="10" s="1"/>
  <c r="J501" i="10" s="1"/>
  <c r="C502" i="10"/>
  <c r="B455" i="10"/>
  <c r="E455" i="10" s="1"/>
  <c r="J455" i="10" s="1"/>
  <c r="A455" i="10"/>
  <c r="C456" i="10"/>
  <c r="B407" i="10"/>
  <c r="E407" i="10" s="1"/>
  <c r="J407" i="10" s="1"/>
  <c r="C408" i="10"/>
  <c r="A407" i="10"/>
  <c r="A360" i="10"/>
  <c r="B360" i="10"/>
  <c r="E360" i="10" s="1"/>
  <c r="J360" i="10" s="1"/>
  <c r="C361" i="10"/>
  <c r="A309" i="10"/>
  <c r="C310" i="10"/>
  <c r="B309" i="10"/>
  <c r="E309" i="10" s="1"/>
  <c r="J309" i="10" s="1"/>
  <c r="A261" i="10"/>
  <c r="B261" i="10"/>
  <c r="E261" i="10" s="1"/>
  <c r="J261" i="10" s="1"/>
  <c r="C262" i="10"/>
  <c r="A214" i="10"/>
  <c r="C215" i="10"/>
  <c r="B214" i="10"/>
  <c r="E214" i="10" s="1"/>
  <c r="J214" i="10" s="1"/>
  <c r="A167" i="10"/>
  <c r="B167" i="10"/>
  <c r="E167" i="10" s="1"/>
  <c r="J167" i="10" s="1"/>
  <c r="C168" i="10"/>
  <c r="A120" i="10"/>
  <c r="C121" i="10"/>
  <c r="B120" i="10"/>
  <c r="E120" i="10" s="1"/>
  <c r="J120" i="10" s="1"/>
  <c r="C75" i="10"/>
  <c r="B74" i="10"/>
  <c r="E74" i="10" s="1"/>
  <c r="J74" i="10" s="1"/>
  <c r="A74" i="10"/>
  <c r="B338" i="4"/>
  <c r="J10" i="5" s="1"/>
  <c r="B284" i="4"/>
  <c r="J9" i="5" s="1"/>
  <c r="M12" i="3"/>
  <c r="B230" i="4" s="1"/>
  <c r="J8" i="5" s="1"/>
  <c r="L12" i="3"/>
  <c r="B229" i="4" s="1"/>
  <c r="I8" i="5" s="1"/>
  <c r="K12" i="3"/>
  <c r="B228" i="4" s="1"/>
  <c r="H8" i="5" s="1"/>
  <c r="B122" i="4"/>
  <c r="J6" i="5" s="1"/>
  <c r="B121" i="4"/>
  <c r="I6" i="5" s="1"/>
  <c r="B120" i="4"/>
  <c r="H6" i="5" s="1"/>
  <c r="B14" i="4"/>
  <c r="J4" i="5" s="1"/>
  <c r="B13" i="4"/>
  <c r="I4" i="5" s="1"/>
  <c r="B12" i="4"/>
  <c r="H4" i="5" s="1"/>
  <c r="B176" i="4"/>
  <c r="J7" i="5" s="1"/>
  <c r="B175" i="4"/>
  <c r="I7" i="5" s="1"/>
  <c r="B174" i="4"/>
  <c r="H7" i="5" s="1"/>
  <c r="B68" i="4"/>
  <c r="J5" i="5" s="1"/>
  <c r="B67" i="4"/>
  <c r="I5" i="5" s="1"/>
  <c r="B66" i="4"/>
  <c r="H5" i="5" s="1"/>
  <c r="C165" i="4"/>
  <c r="B166" i="4"/>
  <c r="C167" i="4"/>
  <c r="C111" i="4"/>
  <c r="B112" i="4"/>
  <c r="C113" i="4"/>
  <c r="K595" i="10" l="1"/>
  <c r="L595" i="10"/>
  <c r="K1159" i="10"/>
  <c r="L1159" i="10"/>
  <c r="K167" i="10"/>
  <c r="L167" i="10"/>
  <c r="L309" i="10"/>
  <c r="K309" i="10"/>
  <c r="L360" i="10"/>
  <c r="K360" i="10"/>
  <c r="L407" i="10"/>
  <c r="K407" i="10"/>
  <c r="L783" i="10"/>
  <c r="K783" i="10"/>
  <c r="K877" i="10"/>
  <c r="L877" i="10"/>
  <c r="K971" i="10"/>
  <c r="L971" i="10"/>
  <c r="L455" i="10"/>
  <c r="K455" i="10"/>
  <c r="K1206" i="10"/>
  <c r="L1206" i="10"/>
  <c r="K501" i="10"/>
  <c r="L501" i="10"/>
  <c r="L548" i="10"/>
  <c r="K548" i="10"/>
  <c r="L736" i="10"/>
  <c r="K736" i="10"/>
  <c r="K924" i="10"/>
  <c r="L924" i="10"/>
  <c r="L1065" i="10"/>
  <c r="K1065" i="10"/>
  <c r="K1112" i="10"/>
  <c r="L1112" i="10"/>
  <c r="K1253" i="10"/>
  <c r="L1253" i="10"/>
  <c r="L830" i="10"/>
  <c r="K830" i="10"/>
  <c r="K120" i="10"/>
  <c r="L120" i="10"/>
  <c r="K74" i="10"/>
  <c r="L74" i="10"/>
  <c r="L214" i="10"/>
  <c r="K214" i="10"/>
  <c r="L261" i="10"/>
  <c r="K261" i="10"/>
  <c r="K642" i="10"/>
  <c r="L642" i="10"/>
  <c r="L689" i="10"/>
  <c r="K689" i="10"/>
  <c r="K1018" i="10"/>
  <c r="L1018" i="10"/>
  <c r="B1254" i="10"/>
  <c r="E1254" i="10" s="1"/>
  <c r="J1254" i="10" s="1"/>
  <c r="A1254" i="10"/>
  <c r="C1255" i="10"/>
  <c r="B1207" i="10"/>
  <c r="E1207" i="10" s="1"/>
  <c r="J1207" i="10" s="1"/>
  <c r="A1207" i="10"/>
  <c r="C1208" i="10"/>
  <c r="B1160" i="10"/>
  <c r="E1160" i="10" s="1"/>
  <c r="J1160" i="10" s="1"/>
  <c r="A1160" i="10"/>
  <c r="C1161" i="10"/>
  <c r="B1113" i="10"/>
  <c r="E1113" i="10" s="1"/>
  <c r="J1113" i="10" s="1"/>
  <c r="A1113" i="10"/>
  <c r="C1114" i="10"/>
  <c r="B1066" i="10"/>
  <c r="E1066" i="10" s="1"/>
  <c r="J1066" i="10" s="1"/>
  <c r="A1066" i="10"/>
  <c r="C1067" i="10"/>
  <c r="B1019" i="10"/>
  <c r="E1019" i="10" s="1"/>
  <c r="J1019" i="10" s="1"/>
  <c r="A1019" i="10"/>
  <c r="C1020" i="10"/>
  <c r="B972" i="10"/>
  <c r="E972" i="10" s="1"/>
  <c r="J972" i="10" s="1"/>
  <c r="A972" i="10"/>
  <c r="C973" i="10"/>
  <c r="B925" i="10"/>
  <c r="E925" i="10" s="1"/>
  <c r="J925" i="10" s="1"/>
  <c r="C926" i="10"/>
  <c r="A925" i="10"/>
  <c r="B878" i="10"/>
  <c r="E878" i="10" s="1"/>
  <c r="J878" i="10" s="1"/>
  <c r="A878" i="10"/>
  <c r="C879" i="10"/>
  <c r="B831" i="10"/>
  <c r="E831" i="10" s="1"/>
  <c r="J831" i="10" s="1"/>
  <c r="A831" i="10"/>
  <c r="C832" i="10"/>
  <c r="B784" i="10"/>
  <c r="E784" i="10" s="1"/>
  <c r="J784" i="10" s="1"/>
  <c r="A784" i="10"/>
  <c r="C785" i="10"/>
  <c r="B737" i="10"/>
  <c r="E737" i="10" s="1"/>
  <c r="J737" i="10" s="1"/>
  <c r="A737" i="10"/>
  <c r="C738" i="10"/>
  <c r="B690" i="10"/>
  <c r="E690" i="10" s="1"/>
  <c r="J690" i="10" s="1"/>
  <c r="A690" i="10"/>
  <c r="C691" i="10"/>
  <c r="B643" i="10"/>
  <c r="E643" i="10" s="1"/>
  <c r="J643" i="10" s="1"/>
  <c r="A643" i="10"/>
  <c r="C644" i="10"/>
  <c r="B596" i="10"/>
  <c r="E596" i="10" s="1"/>
  <c r="J596" i="10" s="1"/>
  <c r="C597" i="10"/>
  <c r="A596" i="10"/>
  <c r="B549" i="10"/>
  <c r="E549" i="10" s="1"/>
  <c r="J549" i="10" s="1"/>
  <c r="A549" i="10"/>
  <c r="C550" i="10"/>
  <c r="B502" i="10"/>
  <c r="E502" i="10" s="1"/>
  <c r="J502" i="10" s="1"/>
  <c r="C503" i="10"/>
  <c r="A502" i="10"/>
  <c r="A456" i="10"/>
  <c r="C457" i="10"/>
  <c r="B456" i="10"/>
  <c r="E456" i="10" s="1"/>
  <c r="J456" i="10" s="1"/>
  <c r="B408" i="10"/>
  <c r="E408" i="10" s="1"/>
  <c r="J408" i="10" s="1"/>
  <c r="A408" i="10"/>
  <c r="C409" i="10"/>
  <c r="B361" i="10"/>
  <c r="E361" i="10" s="1"/>
  <c r="J361" i="10" s="1"/>
  <c r="A361" i="10"/>
  <c r="C362" i="10"/>
  <c r="A310" i="10"/>
  <c r="C311" i="10"/>
  <c r="B310" i="10"/>
  <c r="E310" i="10" s="1"/>
  <c r="J310" i="10" s="1"/>
  <c r="A262" i="10"/>
  <c r="B262" i="10"/>
  <c r="E262" i="10" s="1"/>
  <c r="J262" i="10" s="1"/>
  <c r="C263" i="10"/>
  <c r="A215" i="10"/>
  <c r="B215" i="10"/>
  <c r="E215" i="10" s="1"/>
  <c r="J215" i="10" s="1"/>
  <c r="C216" i="10"/>
  <c r="A168" i="10"/>
  <c r="C169" i="10"/>
  <c r="B168" i="10"/>
  <c r="E168" i="10" s="1"/>
  <c r="J168" i="10" s="1"/>
  <c r="A121" i="10"/>
  <c r="C122" i="10"/>
  <c r="B121" i="10"/>
  <c r="E121" i="10" s="1"/>
  <c r="J121" i="10" s="1"/>
  <c r="C76" i="10"/>
  <c r="B75" i="10"/>
  <c r="E75" i="10" s="1"/>
  <c r="J75" i="10" s="1"/>
  <c r="A75" i="10"/>
  <c r="L168" i="10" l="1"/>
  <c r="K168" i="10"/>
  <c r="K1207" i="10"/>
  <c r="L1207" i="10"/>
  <c r="L121" i="10"/>
  <c r="K121" i="10"/>
  <c r="L310" i="10"/>
  <c r="K310" i="10"/>
  <c r="K408" i="10"/>
  <c r="L408" i="10"/>
  <c r="L596" i="10"/>
  <c r="K596" i="10"/>
  <c r="L784" i="10"/>
  <c r="K784" i="10"/>
  <c r="K972" i="10"/>
  <c r="L972" i="10"/>
  <c r="K1160" i="10"/>
  <c r="L1160" i="10"/>
  <c r="L215" i="10"/>
  <c r="K215" i="10"/>
  <c r="K831" i="10"/>
  <c r="L831" i="10"/>
  <c r="K361" i="10"/>
  <c r="L361" i="10"/>
  <c r="L456" i="10"/>
  <c r="K456" i="10"/>
  <c r="L549" i="10"/>
  <c r="K549" i="10"/>
  <c r="K737" i="10"/>
  <c r="L737" i="10"/>
  <c r="K925" i="10"/>
  <c r="L925" i="10"/>
  <c r="K1113" i="10"/>
  <c r="L1113" i="10"/>
  <c r="L643" i="10"/>
  <c r="K643" i="10"/>
  <c r="L1019" i="10"/>
  <c r="K1019" i="10"/>
  <c r="L75" i="10"/>
  <c r="K75" i="10"/>
  <c r="L262" i="10"/>
  <c r="K262" i="10"/>
  <c r="L502" i="10"/>
  <c r="K502" i="10"/>
  <c r="L690" i="10"/>
  <c r="K690" i="10"/>
  <c r="K878" i="10"/>
  <c r="L878" i="10"/>
  <c r="L1066" i="10"/>
  <c r="K1066" i="10"/>
  <c r="L1254" i="10"/>
  <c r="K1254" i="10"/>
  <c r="A1255" i="10"/>
  <c r="B1255" i="10"/>
  <c r="E1255" i="10" s="1"/>
  <c r="J1255" i="10" s="1"/>
  <c r="C1256" i="10"/>
  <c r="A1208" i="10"/>
  <c r="C1209" i="10"/>
  <c r="B1208" i="10"/>
  <c r="E1208" i="10" s="1"/>
  <c r="J1208" i="10" s="1"/>
  <c r="A1161" i="10"/>
  <c r="B1161" i="10"/>
  <c r="E1161" i="10" s="1"/>
  <c r="J1161" i="10" s="1"/>
  <c r="C1162" i="10"/>
  <c r="A1114" i="10"/>
  <c r="C1115" i="10"/>
  <c r="B1114" i="10"/>
  <c r="E1114" i="10" s="1"/>
  <c r="J1114" i="10" s="1"/>
  <c r="A1067" i="10"/>
  <c r="B1067" i="10"/>
  <c r="E1067" i="10" s="1"/>
  <c r="J1067" i="10" s="1"/>
  <c r="C1068" i="10"/>
  <c r="A1020" i="10"/>
  <c r="B1020" i="10"/>
  <c r="E1020" i="10" s="1"/>
  <c r="J1020" i="10" s="1"/>
  <c r="C1021" i="10"/>
  <c r="A973" i="10"/>
  <c r="C974" i="10"/>
  <c r="B973" i="10"/>
  <c r="E973" i="10" s="1"/>
  <c r="J973" i="10" s="1"/>
  <c r="A926" i="10"/>
  <c r="C927" i="10"/>
  <c r="B926" i="10"/>
  <c r="E926" i="10" s="1"/>
  <c r="J926" i="10" s="1"/>
  <c r="A879" i="10"/>
  <c r="B879" i="10"/>
  <c r="E879" i="10" s="1"/>
  <c r="J879" i="10" s="1"/>
  <c r="C880" i="10"/>
  <c r="A832" i="10"/>
  <c r="C833" i="10"/>
  <c r="B832" i="10"/>
  <c r="E832" i="10" s="1"/>
  <c r="J832" i="10" s="1"/>
  <c r="A785" i="10"/>
  <c r="C786" i="10"/>
  <c r="B785" i="10"/>
  <c r="E785" i="10" s="1"/>
  <c r="J785" i="10" s="1"/>
  <c r="A738" i="10"/>
  <c r="C739" i="10"/>
  <c r="B738" i="10"/>
  <c r="E738" i="10" s="1"/>
  <c r="J738" i="10" s="1"/>
  <c r="A691" i="10"/>
  <c r="C692" i="10"/>
  <c r="B691" i="10"/>
  <c r="E691" i="10" s="1"/>
  <c r="J691" i="10" s="1"/>
  <c r="A644" i="10"/>
  <c r="B644" i="10"/>
  <c r="E644" i="10" s="1"/>
  <c r="J644" i="10" s="1"/>
  <c r="C645" i="10"/>
  <c r="A597" i="10"/>
  <c r="C598" i="10"/>
  <c r="B597" i="10"/>
  <c r="E597" i="10" s="1"/>
  <c r="J597" i="10" s="1"/>
  <c r="A550" i="10"/>
  <c r="C551" i="10"/>
  <c r="B550" i="10"/>
  <c r="E550" i="10" s="1"/>
  <c r="J550" i="10" s="1"/>
  <c r="A503" i="10"/>
  <c r="C504" i="10"/>
  <c r="B503" i="10"/>
  <c r="E503" i="10" s="1"/>
  <c r="J503" i="10" s="1"/>
  <c r="C458" i="10"/>
  <c r="B457" i="10"/>
  <c r="E457" i="10" s="1"/>
  <c r="J457" i="10" s="1"/>
  <c r="A457" i="10"/>
  <c r="A409" i="10"/>
  <c r="B409" i="10"/>
  <c r="E409" i="10" s="1"/>
  <c r="J409" i="10" s="1"/>
  <c r="C410" i="10"/>
  <c r="A362" i="10"/>
  <c r="C363" i="10"/>
  <c r="B362" i="10"/>
  <c r="E362" i="10" s="1"/>
  <c r="J362" i="10" s="1"/>
  <c r="A311" i="10"/>
  <c r="C312" i="10"/>
  <c r="B311" i="10"/>
  <c r="E311" i="10" s="1"/>
  <c r="J311" i="10" s="1"/>
  <c r="A263" i="10"/>
  <c r="B263" i="10"/>
  <c r="E263" i="10" s="1"/>
  <c r="J263" i="10" s="1"/>
  <c r="C264" i="10"/>
  <c r="A216" i="10"/>
  <c r="C217" i="10"/>
  <c r="B216" i="10"/>
  <c r="E216" i="10" s="1"/>
  <c r="J216" i="10" s="1"/>
  <c r="A169" i="10"/>
  <c r="B169" i="10"/>
  <c r="E169" i="10" s="1"/>
  <c r="J169" i="10" s="1"/>
  <c r="C170" i="10"/>
  <c r="A122" i="10"/>
  <c r="C123" i="10"/>
  <c r="B122" i="10"/>
  <c r="E122" i="10" s="1"/>
  <c r="J122" i="10" s="1"/>
  <c r="C77" i="10"/>
  <c r="B76" i="10"/>
  <c r="E76" i="10" s="1"/>
  <c r="J76" i="10" s="1"/>
  <c r="A76" i="10"/>
  <c r="K409" i="10" l="1"/>
  <c r="L409" i="10"/>
  <c r="K122" i="10"/>
  <c r="L122" i="10"/>
  <c r="K169" i="10"/>
  <c r="L169" i="10"/>
  <c r="K311" i="10"/>
  <c r="L311" i="10"/>
  <c r="L503" i="10"/>
  <c r="K503" i="10"/>
  <c r="K691" i="10"/>
  <c r="L691" i="10"/>
  <c r="K550" i="10"/>
  <c r="L550" i="10"/>
  <c r="L926" i="10"/>
  <c r="K926" i="10"/>
  <c r="L1114" i="10"/>
  <c r="K1114" i="10"/>
  <c r="K1161" i="10"/>
  <c r="L1161" i="10"/>
  <c r="L832" i="10"/>
  <c r="K832" i="10"/>
  <c r="L879" i="10"/>
  <c r="K879" i="10"/>
  <c r="K1067" i="10"/>
  <c r="L1067" i="10"/>
  <c r="K1208" i="10"/>
  <c r="L1208" i="10"/>
  <c r="K1255" i="10"/>
  <c r="L1255" i="10"/>
  <c r="K362" i="10"/>
  <c r="L362" i="10"/>
  <c r="K738" i="10"/>
  <c r="L738" i="10"/>
  <c r="L76" i="10"/>
  <c r="K76" i="10"/>
  <c r="L216" i="10"/>
  <c r="K216" i="10"/>
  <c r="L263" i="10"/>
  <c r="K263" i="10"/>
  <c r="K457" i="10"/>
  <c r="L457" i="10"/>
  <c r="L597" i="10"/>
  <c r="K597" i="10"/>
  <c r="L644" i="10"/>
  <c r="K644" i="10"/>
  <c r="L785" i="10"/>
  <c r="K785" i="10"/>
  <c r="L973" i="10"/>
  <c r="K973" i="10"/>
  <c r="K1020" i="10"/>
  <c r="L1020" i="10"/>
  <c r="C1257" i="10"/>
  <c r="A1256" i="10"/>
  <c r="B1256" i="10"/>
  <c r="E1256" i="10" s="1"/>
  <c r="J1256" i="10" s="1"/>
  <c r="C1210" i="10"/>
  <c r="B1209" i="10"/>
  <c r="E1209" i="10" s="1"/>
  <c r="J1209" i="10" s="1"/>
  <c r="A1209" i="10"/>
  <c r="C1163" i="10"/>
  <c r="A1162" i="10"/>
  <c r="B1162" i="10"/>
  <c r="E1162" i="10" s="1"/>
  <c r="J1162" i="10" s="1"/>
  <c r="C1116" i="10"/>
  <c r="A1115" i="10"/>
  <c r="B1115" i="10"/>
  <c r="E1115" i="10" s="1"/>
  <c r="J1115" i="10" s="1"/>
  <c r="C1069" i="10"/>
  <c r="A1068" i="10"/>
  <c r="B1068" i="10"/>
  <c r="E1068" i="10" s="1"/>
  <c r="J1068" i="10" s="1"/>
  <c r="C1022" i="10"/>
  <c r="A1021" i="10"/>
  <c r="B1021" i="10"/>
  <c r="E1021" i="10" s="1"/>
  <c r="J1021" i="10" s="1"/>
  <c r="C975" i="10"/>
  <c r="A974" i="10"/>
  <c r="B974" i="10"/>
  <c r="E974" i="10" s="1"/>
  <c r="J974" i="10" s="1"/>
  <c r="C928" i="10"/>
  <c r="B927" i="10"/>
  <c r="E927" i="10" s="1"/>
  <c r="J927" i="10" s="1"/>
  <c r="A927" i="10"/>
  <c r="C881" i="10"/>
  <c r="A880" i="10"/>
  <c r="B880" i="10"/>
  <c r="E880" i="10" s="1"/>
  <c r="J880" i="10" s="1"/>
  <c r="C834" i="10"/>
  <c r="B833" i="10"/>
  <c r="E833" i="10" s="1"/>
  <c r="J833" i="10" s="1"/>
  <c r="A833" i="10"/>
  <c r="C787" i="10"/>
  <c r="B786" i="10"/>
  <c r="E786" i="10" s="1"/>
  <c r="J786" i="10" s="1"/>
  <c r="A786" i="10"/>
  <c r="C740" i="10"/>
  <c r="B739" i="10"/>
  <c r="E739" i="10" s="1"/>
  <c r="J739" i="10" s="1"/>
  <c r="A739" i="10"/>
  <c r="C693" i="10"/>
  <c r="A692" i="10"/>
  <c r="B692" i="10"/>
  <c r="E692" i="10" s="1"/>
  <c r="J692" i="10" s="1"/>
  <c r="C646" i="10"/>
  <c r="A645" i="10"/>
  <c r="B645" i="10"/>
  <c r="E645" i="10" s="1"/>
  <c r="J645" i="10" s="1"/>
  <c r="C599" i="10"/>
  <c r="B598" i="10"/>
  <c r="E598" i="10" s="1"/>
  <c r="J598" i="10" s="1"/>
  <c r="A598" i="10"/>
  <c r="C552" i="10"/>
  <c r="B551" i="10"/>
  <c r="E551" i="10" s="1"/>
  <c r="J551" i="10" s="1"/>
  <c r="A551" i="10"/>
  <c r="C505" i="10"/>
  <c r="B504" i="10"/>
  <c r="E504" i="10" s="1"/>
  <c r="J504" i="10" s="1"/>
  <c r="A504" i="10"/>
  <c r="B458" i="10"/>
  <c r="E458" i="10" s="1"/>
  <c r="J458" i="10" s="1"/>
  <c r="A458" i="10"/>
  <c r="C459" i="10"/>
  <c r="C411" i="10"/>
  <c r="B410" i="10"/>
  <c r="E410" i="10" s="1"/>
  <c r="J410" i="10" s="1"/>
  <c r="A410" i="10"/>
  <c r="C364" i="10"/>
  <c r="B363" i="10"/>
  <c r="E363" i="10" s="1"/>
  <c r="J363" i="10" s="1"/>
  <c r="A363" i="10"/>
  <c r="A312" i="10"/>
  <c r="C313" i="10"/>
  <c r="B312" i="10"/>
  <c r="E312" i="10" s="1"/>
  <c r="J312" i="10" s="1"/>
  <c r="A264" i="10"/>
  <c r="B264" i="10"/>
  <c r="E264" i="10" s="1"/>
  <c r="J264" i="10" s="1"/>
  <c r="C265" i="10"/>
  <c r="A217" i="10"/>
  <c r="B217" i="10"/>
  <c r="E217" i="10" s="1"/>
  <c r="J217" i="10" s="1"/>
  <c r="C218" i="10"/>
  <c r="A170" i="10"/>
  <c r="C171" i="10"/>
  <c r="B170" i="10"/>
  <c r="E170" i="10" s="1"/>
  <c r="J170" i="10" s="1"/>
  <c r="A123" i="10"/>
  <c r="B123" i="10"/>
  <c r="E123" i="10" s="1"/>
  <c r="J123" i="10" s="1"/>
  <c r="C124" i="10"/>
  <c r="C78" i="10"/>
  <c r="B77" i="10"/>
  <c r="E77" i="10" s="1"/>
  <c r="J77" i="10" s="1"/>
  <c r="A77" i="10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C7" i="5"/>
  <c r="D7" i="5"/>
  <c r="B7" i="5"/>
  <c r="AB4" i="5"/>
  <c r="AA4" i="5"/>
  <c r="Z4" i="5"/>
  <c r="AB6" i="5"/>
  <c r="AA6" i="5"/>
  <c r="Z6" i="5"/>
  <c r="AB5" i="5"/>
  <c r="AA5" i="5"/>
  <c r="Z5" i="5"/>
  <c r="C4" i="5"/>
  <c r="D4" i="5"/>
  <c r="C5" i="5"/>
  <c r="D5" i="5"/>
  <c r="C6" i="5"/>
  <c r="D6" i="5"/>
  <c r="C8" i="5"/>
  <c r="D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B5" i="5"/>
  <c r="B6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4" i="5"/>
  <c r="Y28" i="5"/>
  <c r="X28" i="5"/>
  <c r="W28" i="5"/>
  <c r="V28" i="5"/>
  <c r="Y24" i="5"/>
  <c r="X24" i="5"/>
  <c r="W24" i="5"/>
  <c r="V24" i="5"/>
  <c r="Y23" i="5"/>
  <c r="X23" i="5"/>
  <c r="W23" i="5"/>
  <c r="V23" i="5"/>
  <c r="Y22" i="5"/>
  <c r="X22" i="5"/>
  <c r="W22" i="5"/>
  <c r="V22" i="5"/>
  <c r="Y21" i="5"/>
  <c r="X21" i="5"/>
  <c r="W21" i="5"/>
  <c r="V21" i="5"/>
  <c r="Y20" i="5"/>
  <c r="X20" i="5"/>
  <c r="W20" i="5"/>
  <c r="V20" i="5"/>
  <c r="Y19" i="5"/>
  <c r="X19" i="5"/>
  <c r="W19" i="5"/>
  <c r="V19" i="5"/>
  <c r="Y18" i="5"/>
  <c r="X18" i="5"/>
  <c r="W18" i="5"/>
  <c r="V18" i="5"/>
  <c r="Y17" i="5"/>
  <c r="X17" i="5"/>
  <c r="W17" i="5"/>
  <c r="V17" i="5"/>
  <c r="Y16" i="5"/>
  <c r="X16" i="5"/>
  <c r="W16" i="5"/>
  <c r="Y15" i="5"/>
  <c r="X15" i="5"/>
  <c r="W15" i="5"/>
  <c r="V15" i="5"/>
  <c r="Y14" i="5"/>
  <c r="X14" i="5"/>
  <c r="W14" i="5"/>
  <c r="V14" i="5"/>
  <c r="Y13" i="5"/>
  <c r="X13" i="5"/>
  <c r="W13" i="5"/>
  <c r="V13" i="5"/>
  <c r="Y12" i="5"/>
  <c r="X12" i="5"/>
  <c r="W12" i="5"/>
  <c r="V12" i="5"/>
  <c r="Y11" i="5"/>
  <c r="X11" i="5"/>
  <c r="W11" i="5"/>
  <c r="V11" i="5"/>
  <c r="Y10" i="5"/>
  <c r="X10" i="5"/>
  <c r="W10" i="5"/>
  <c r="V10" i="5"/>
  <c r="Y9" i="5"/>
  <c r="X9" i="5"/>
  <c r="W9" i="5"/>
  <c r="V9" i="5"/>
  <c r="W8" i="5"/>
  <c r="Y8" i="5"/>
  <c r="X8" i="5"/>
  <c r="V8" i="5"/>
  <c r="U8" i="5"/>
  <c r="Y7" i="5"/>
  <c r="X7" i="5"/>
  <c r="V7" i="5"/>
  <c r="U7" i="5"/>
  <c r="L170" i="10" l="1"/>
  <c r="K170" i="10"/>
  <c r="K458" i="10"/>
  <c r="L458" i="10"/>
  <c r="K1115" i="10"/>
  <c r="L1115" i="10"/>
  <c r="L363" i="10"/>
  <c r="K363" i="10"/>
  <c r="K551" i="10"/>
  <c r="L551" i="10"/>
  <c r="K692" i="10"/>
  <c r="L692" i="10"/>
  <c r="L739" i="10"/>
  <c r="K739" i="10"/>
  <c r="K880" i="10"/>
  <c r="L880" i="10"/>
  <c r="L927" i="10"/>
  <c r="K927" i="10"/>
  <c r="L1068" i="10"/>
  <c r="K1068" i="10"/>
  <c r="L1256" i="10"/>
  <c r="K1256" i="10"/>
  <c r="L410" i="10"/>
  <c r="K410" i="10"/>
  <c r="K786" i="10"/>
  <c r="L786" i="10"/>
  <c r="K312" i="10"/>
  <c r="L312" i="10"/>
  <c r="L123" i="10"/>
  <c r="K123" i="10"/>
  <c r="K504" i="10"/>
  <c r="L504" i="10"/>
  <c r="K645" i="10"/>
  <c r="L645" i="10"/>
  <c r="K1021" i="10"/>
  <c r="L1021" i="10"/>
  <c r="L217" i="10"/>
  <c r="K217" i="10"/>
  <c r="K598" i="10"/>
  <c r="L598" i="10"/>
  <c r="L77" i="10"/>
  <c r="K77" i="10"/>
  <c r="K264" i="10"/>
  <c r="L264" i="10"/>
  <c r="L833" i="10"/>
  <c r="K833" i="10"/>
  <c r="L974" i="10"/>
  <c r="K974" i="10"/>
  <c r="K1162" i="10"/>
  <c r="L1162" i="10"/>
  <c r="K1209" i="10"/>
  <c r="L1209" i="10"/>
  <c r="C1258" i="10"/>
  <c r="B1257" i="10"/>
  <c r="E1257" i="10" s="1"/>
  <c r="J1257" i="10" s="1"/>
  <c r="A1257" i="10"/>
  <c r="B1210" i="10"/>
  <c r="E1210" i="10" s="1"/>
  <c r="J1210" i="10" s="1"/>
  <c r="A1210" i="10"/>
  <c r="C1211" i="10"/>
  <c r="C1164" i="10"/>
  <c r="B1163" i="10"/>
  <c r="E1163" i="10" s="1"/>
  <c r="J1163" i="10" s="1"/>
  <c r="A1163" i="10"/>
  <c r="C1117" i="10"/>
  <c r="B1116" i="10"/>
  <c r="E1116" i="10" s="1"/>
  <c r="J1116" i="10" s="1"/>
  <c r="A1116" i="10"/>
  <c r="C1070" i="10"/>
  <c r="B1069" i="10"/>
  <c r="E1069" i="10" s="1"/>
  <c r="J1069" i="10" s="1"/>
  <c r="A1069" i="10"/>
  <c r="B1022" i="10"/>
  <c r="E1022" i="10" s="1"/>
  <c r="J1022" i="10" s="1"/>
  <c r="C1023" i="10"/>
  <c r="A1022" i="10"/>
  <c r="C976" i="10"/>
  <c r="B975" i="10"/>
  <c r="E975" i="10" s="1"/>
  <c r="J975" i="10" s="1"/>
  <c r="A975" i="10"/>
  <c r="A928" i="10"/>
  <c r="B928" i="10"/>
  <c r="E928" i="10" s="1"/>
  <c r="J928" i="10" s="1"/>
  <c r="C929" i="10"/>
  <c r="B881" i="10"/>
  <c r="E881" i="10" s="1"/>
  <c r="J881" i="10" s="1"/>
  <c r="A881" i="10"/>
  <c r="C882" i="10"/>
  <c r="B834" i="10"/>
  <c r="E834" i="10" s="1"/>
  <c r="J834" i="10" s="1"/>
  <c r="A834" i="10"/>
  <c r="C835" i="10"/>
  <c r="A787" i="10"/>
  <c r="B787" i="10"/>
  <c r="E787" i="10" s="1"/>
  <c r="J787" i="10" s="1"/>
  <c r="C788" i="10"/>
  <c r="C741" i="10"/>
  <c r="B740" i="10"/>
  <c r="E740" i="10" s="1"/>
  <c r="J740" i="10" s="1"/>
  <c r="A740" i="10"/>
  <c r="C694" i="10"/>
  <c r="B693" i="10"/>
  <c r="E693" i="10" s="1"/>
  <c r="J693" i="10" s="1"/>
  <c r="A693" i="10"/>
  <c r="B646" i="10"/>
  <c r="E646" i="10" s="1"/>
  <c r="J646" i="10" s="1"/>
  <c r="A646" i="10"/>
  <c r="C647" i="10"/>
  <c r="A599" i="10"/>
  <c r="B599" i="10"/>
  <c r="E599" i="10" s="1"/>
  <c r="J599" i="10" s="1"/>
  <c r="C600" i="10"/>
  <c r="B552" i="10"/>
  <c r="E552" i="10" s="1"/>
  <c r="J552" i="10" s="1"/>
  <c r="C553" i="10"/>
  <c r="A552" i="10"/>
  <c r="A505" i="10"/>
  <c r="B505" i="10"/>
  <c r="E505" i="10" s="1"/>
  <c r="J505" i="10" s="1"/>
  <c r="C506" i="10"/>
  <c r="B459" i="10"/>
  <c r="E459" i="10" s="1"/>
  <c r="J459" i="10" s="1"/>
  <c r="A459" i="10"/>
  <c r="C460" i="10"/>
  <c r="A411" i="10"/>
  <c r="C412" i="10"/>
  <c r="B411" i="10"/>
  <c r="E411" i="10" s="1"/>
  <c r="J411" i="10" s="1"/>
  <c r="B364" i="10"/>
  <c r="E364" i="10" s="1"/>
  <c r="J364" i="10" s="1"/>
  <c r="A364" i="10"/>
  <c r="C365" i="10"/>
  <c r="A313" i="10"/>
  <c r="C314" i="10"/>
  <c r="B313" i="10"/>
  <c r="E313" i="10" s="1"/>
  <c r="J313" i="10" s="1"/>
  <c r="A265" i="10"/>
  <c r="B265" i="10"/>
  <c r="E265" i="10" s="1"/>
  <c r="J265" i="10" s="1"/>
  <c r="C266" i="10"/>
  <c r="A218" i="10"/>
  <c r="C219" i="10"/>
  <c r="B218" i="10"/>
  <c r="E218" i="10" s="1"/>
  <c r="J218" i="10" s="1"/>
  <c r="A171" i="10"/>
  <c r="B171" i="10"/>
  <c r="E171" i="10" s="1"/>
  <c r="J171" i="10" s="1"/>
  <c r="C172" i="10"/>
  <c r="A124" i="10"/>
  <c r="C125" i="10"/>
  <c r="B124" i="10"/>
  <c r="E124" i="10" s="1"/>
  <c r="J124" i="10" s="1"/>
  <c r="C79" i="10"/>
  <c r="B78" i="10"/>
  <c r="E78" i="10" s="1"/>
  <c r="J78" i="10" s="1"/>
  <c r="A78" i="10"/>
  <c r="V16" i="5"/>
  <c r="V30" i="5"/>
  <c r="U30" i="5"/>
  <c r="Y30" i="5"/>
  <c r="X30" i="5"/>
  <c r="V29" i="5"/>
  <c r="U29" i="5"/>
  <c r="Y29" i="5"/>
  <c r="X29" i="5"/>
  <c r="W29" i="5"/>
  <c r="V27" i="5"/>
  <c r="U27" i="5"/>
  <c r="Y27" i="5"/>
  <c r="X27" i="5"/>
  <c r="W27" i="5"/>
  <c r="V26" i="5"/>
  <c r="U26" i="5"/>
  <c r="Y26" i="5"/>
  <c r="X26" i="5"/>
  <c r="W26" i="5"/>
  <c r="V25" i="5"/>
  <c r="U25" i="5"/>
  <c r="Y25" i="5"/>
  <c r="X25" i="5"/>
  <c r="W25" i="5"/>
  <c r="U15" i="5"/>
  <c r="U14" i="5"/>
  <c r="U13" i="5"/>
  <c r="U12" i="5"/>
  <c r="U11" i="5"/>
  <c r="U10" i="5"/>
  <c r="U9" i="5"/>
  <c r="W7" i="5"/>
  <c r="V6" i="5"/>
  <c r="U6" i="5"/>
  <c r="W6" i="5"/>
  <c r="V5" i="5"/>
  <c r="U5" i="5"/>
  <c r="Y5" i="5"/>
  <c r="X5" i="5"/>
  <c r="W5" i="5"/>
  <c r="K646" i="10" l="1"/>
  <c r="L646" i="10"/>
  <c r="L787" i="10"/>
  <c r="K787" i="10"/>
  <c r="L1022" i="10"/>
  <c r="K1022" i="10"/>
  <c r="L124" i="10"/>
  <c r="K124" i="10"/>
  <c r="L171" i="10"/>
  <c r="K171" i="10"/>
  <c r="L313" i="10"/>
  <c r="K313" i="10"/>
  <c r="L740" i="10"/>
  <c r="K740" i="10"/>
  <c r="K928" i="10"/>
  <c r="L928" i="10"/>
  <c r="L1116" i="10"/>
  <c r="K1116" i="10"/>
  <c r="L459" i="10"/>
  <c r="K459" i="10"/>
  <c r="K834" i="10"/>
  <c r="L834" i="10"/>
  <c r="L1163" i="10"/>
  <c r="K1163" i="10"/>
  <c r="K364" i="10"/>
  <c r="L364" i="10"/>
  <c r="L505" i="10"/>
  <c r="K505" i="10"/>
  <c r="L552" i="10"/>
  <c r="K552" i="10"/>
  <c r="K693" i="10"/>
  <c r="L693" i="10"/>
  <c r="K1069" i="10"/>
  <c r="L1069" i="10"/>
  <c r="K1257" i="10"/>
  <c r="L1257" i="10"/>
  <c r="K599" i="10"/>
  <c r="L599" i="10"/>
  <c r="K975" i="10"/>
  <c r="L975" i="10"/>
  <c r="K1210" i="10"/>
  <c r="L1210" i="10"/>
  <c r="L78" i="10"/>
  <c r="K78" i="10"/>
  <c r="K218" i="10"/>
  <c r="L218" i="10"/>
  <c r="L265" i="10"/>
  <c r="K265" i="10"/>
  <c r="K411" i="10"/>
  <c r="L411" i="10"/>
  <c r="K881" i="10"/>
  <c r="L881" i="10"/>
  <c r="B1258" i="10"/>
  <c r="E1258" i="10" s="1"/>
  <c r="J1258" i="10" s="1"/>
  <c r="A1258" i="10"/>
  <c r="C1259" i="10"/>
  <c r="B1211" i="10"/>
  <c r="E1211" i="10" s="1"/>
  <c r="J1211" i="10" s="1"/>
  <c r="A1211" i="10"/>
  <c r="C1212" i="10"/>
  <c r="B1164" i="10"/>
  <c r="E1164" i="10" s="1"/>
  <c r="J1164" i="10" s="1"/>
  <c r="A1164" i="10"/>
  <c r="C1165" i="10"/>
  <c r="B1117" i="10"/>
  <c r="E1117" i="10" s="1"/>
  <c r="J1117" i="10" s="1"/>
  <c r="A1117" i="10"/>
  <c r="C1118" i="10"/>
  <c r="B1070" i="10"/>
  <c r="E1070" i="10" s="1"/>
  <c r="J1070" i="10" s="1"/>
  <c r="A1070" i="10"/>
  <c r="C1071" i="10"/>
  <c r="B1023" i="10"/>
  <c r="E1023" i="10" s="1"/>
  <c r="J1023" i="10" s="1"/>
  <c r="A1023" i="10"/>
  <c r="C1024" i="10"/>
  <c r="B976" i="10"/>
  <c r="E976" i="10" s="1"/>
  <c r="J976" i="10" s="1"/>
  <c r="A976" i="10"/>
  <c r="C977" i="10"/>
  <c r="B929" i="10"/>
  <c r="E929" i="10" s="1"/>
  <c r="J929" i="10" s="1"/>
  <c r="C930" i="10"/>
  <c r="A929" i="10"/>
  <c r="B882" i="10"/>
  <c r="E882" i="10" s="1"/>
  <c r="J882" i="10" s="1"/>
  <c r="A882" i="10"/>
  <c r="C883" i="10"/>
  <c r="B835" i="10"/>
  <c r="E835" i="10" s="1"/>
  <c r="J835" i="10" s="1"/>
  <c r="A835" i="10"/>
  <c r="C836" i="10"/>
  <c r="B788" i="10"/>
  <c r="E788" i="10" s="1"/>
  <c r="J788" i="10" s="1"/>
  <c r="C789" i="10"/>
  <c r="A788" i="10"/>
  <c r="B741" i="10"/>
  <c r="E741" i="10" s="1"/>
  <c r="J741" i="10" s="1"/>
  <c r="A741" i="10"/>
  <c r="C742" i="10"/>
  <c r="B694" i="10"/>
  <c r="E694" i="10" s="1"/>
  <c r="J694" i="10" s="1"/>
  <c r="A694" i="10"/>
  <c r="C695" i="10"/>
  <c r="B647" i="10"/>
  <c r="E647" i="10" s="1"/>
  <c r="J647" i="10" s="1"/>
  <c r="C648" i="10"/>
  <c r="A647" i="10"/>
  <c r="B600" i="10"/>
  <c r="E600" i="10" s="1"/>
  <c r="J600" i="10" s="1"/>
  <c r="C601" i="10"/>
  <c r="A600" i="10"/>
  <c r="B553" i="10"/>
  <c r="E553" i="10" s="1"/>
  <c r="J553" i="10" s="1"/>
  <c r="C554" i="10"/>
  <c r="A553" i="10"/>
  <c r="B506" i="10"/>
  <c r="E506" i="10" s="1"/>
  <c r="J506" i="10" s="1"/>
  <c r="A506" i="10"/>
  <c r="C507" i="10"/>
  <c r="A460" i="10"/>
  <c r="C461" i="10"/>
  <c r="B460" i="10"/>
  <c r="E460" i="10" s="1"/>
  <c r="J460" i="10" s="1"/>
  <c r="B412" i="10"/>
  <c r="E412" i="10" s="1"/>
  <c r="J412" i="10" s="1"/>
  <c r="C413" i="10"/>
  <c r="A412" i="10"/>
  <c r="B365" i="10"/>
  <c r="E365" i="10" s="1"/>
  <c r="J365" i="10" s="1"/>
  <c r="A365" i="10"/>
  <c r="C366" i="10"/>
  <c r="A314" i="10"/>
  <c r="C315" i="10"/>
  <c r="B314" i="10"/>
  <c r="E314" i="10" s="1"/>
  <c r="J314" i="10" s="1"/>
  <c r="A266" i="10"/>
  <c r="B266" i="10"/>
  <c r="E266" i="10" s="1"/>
  <c r="J266" i="10" s="1"/>
  <c r="C267" i="10"/>
  <c r="A219" i="10"/>
  <c r="B219" i="10"/>
  <c r="E219" i="10" s="1"/>
  <c r="J219" i="10" s="1"/>
  <c r="C220" i="10"/>
  <c r="A172" i="10"/>
  <c r="B172" i="10"/>
  <c r="E172" i="10" s="1"/>
  <c r="J172" i="10" s="1"/>
  <c r="C173" i="10"/>
  <c r="A125" i="10"/>
  <c r="C126" i="10"/>
  <c r="B125" i="10"/>
  <c r="E125" i="10" s="1"/>
  <c r="J125" i="10" s="1"/>
  <c r="C80" i="10"/>
  <c r="B79" i="10"/>
  <c r="E79" i="10" s="1"/>
  <c r="J79" i="10" s="1"/>
  <c r="A79" i="10"/>
  <c r="Y4" i="5"/>
  <c r="W30" i="5"/>
  <c r="U28" i="5"/>
  <c r="U23" i="5"/>
  <c r="U22" i="5"/>
  <c r="U21" i="5"/>
  <c r="U20" i="5"/>
  <c r="U19" i="5"/>
  <c r="U18" i="5"/>
  <c r="U17" i="5"/>
  <c r="U16" i="5"/>
  <c r="X6" i="5"/>
  <c r="W4" i="5"/>
  <c r="X4" i="5"/>
  <c r="V4" i="5"/>
  <c r="U4" i="5"/>
  <c r="K219" i="10" l="1"/>
  <c r="L219" i="10"/>
  <c r="K835" i="10"/>
  <c r="L835" i="10"/>
  <c r="L172" i="10"/>
  <c r="K172" i="10"/>
  <c r="L314" i="10"/>
  <c r="K314" i="10"/>
  <c r="L412" i="10"/>
  <c r="K412" i="10"/>
  <c r="K600" i="10"/>
  <c r="L600" i="10"/>
  <c r="K788" i="10"/>
  <c r="L788" i="10"/>
  <c r="K976" i="10"/>
  <c r="L976" i="10"/>
  <c r="L1164" i="10"/>
  <c r="K1164" i="10"/>
  <c r="K1023" i="10"/>
  <c r="L1023" i="10"/>
  <c r="K125" i="10"/>
  <c r="L125" i="10"/>
  <c r="L365" i="10"/>
  <c r="K365" i="10"/>
  <c r="K460" i="10"/>
  <c r="L460" i="10"/>
  <c r="K553" i="10"/>
  <c r="L553" i="10"/>
  <c r="L741" i="10"/>
  <c r="K741" i="10"/>
  <c r="L929" i="10"/>
  <c r="K929" i="10"/>
  <c r="K1117" i="10"/>
  <c r="L1117" i="10"/>
  <c r="L647" i="10"/>
  <c r="K647" i="10"/>
  <c r="L1211" i="10"/>
  <c r="K1211" i="10"/>
  <c r="K79" i="10"/>
  <c r="L79" i="10"/>
  <c r="K266" i="10"/>
  <c r="L266" i="10"/>
  <c r="L506" i="10"/>
  <c r="K506" i="10"/>
  <c r="L694" i="10"/>
  <c r="K694" i="10"/>
  <c r="K882" i="10"/>
  <c r="L882" i="10"/>
  <c r="K1070" i="10"/>
  <c r="L1070" i="10"/>
  <c r="K1258" i="10"/>
  <c r="L1258" i="10"/>
  <c r="A1259" i="10"/>
  <c r="B1259" i="10"/>
  <c r="E1259" i="10" s="1"/>
  <c r="J1259" i="10" s="1"/>
  <c r="C1260" i="10"/>
  <c r="A1212" i="10"/>
  <c r="C1213" i="10"/>
  <c r="B1212" i="10"/>
  <c r="E1212" i="10" s="1"/>
  <c r="J1212" i="10" s="1"/>
  <c r="A1165" i="10"/>
  <c r="B1165" i="10"/>
  <c r="E1165" i="10" s="1"/>
  <c r="J1165" i="10" s="1"/>
  <c r="C1166" i="10"/>
  <c r="A1118" i="10"/>
  <c r="B1118" i="10"/>
  <c r="E1118" i="10" s="1"/>
  <c r="J1118" i="10" s="1"/>
  <c r="C1119" i="10"/>
  <c r="A1071" i="10"/>
  <c r="B1071" i="10"/>
  <c r="E1071" i="10" s="1"/>
  <c r="J1071" i="10" s="1"/>
  <c r="C1072" i="10"/>
  <c r="A1024" i="10"/>
  <c r="C1025" i="10"/>
  <c r="B1024" i="10"/>
  <c r="E1024" i="10" s="1"/>
  <c r="J1024" i="10" s="1"/>
  <c r="A977" i="10"/>
  <c r="B977" i="10"/>
  <c r="E977" i="10" s="1"/>
  <c r="J977" i="10" s="1"/>
  <c r="C978" i="10"/>
  <c r="A930" i="10"/>
  <c r="C931" i="10"/>
  <c r="B930" i="10"/>
  <c r="E930" i="10" s="1"/>
  <c r="J930" i="10" s="1"/>
  <c r="A883" i="10"/>
  <c r="C884" i="10"/>
  <c r="B883" i="10"/>
  <c r="E883" i="10" s="1"/>
  <c r="J883" i="10" s="1"/>
  <c r="A836" i="10"/>
  <c r="C837" i="10"/>
  <c r="B836" i="10"/>
  <c r="E836" i="10" s="1"/>
  <c r="J836" i="10" s="1"/>
  <c r="A789" i="10"/>
  <c r="C790" i="10"/>
  <c r="B789" i="10"/>
  <c r="E789" i="10" s="1"/>
  <c r="J789" i="10" s="1"/>
  <c r="A742" i="10"/>
  <c r="B742" i="10"/>
  <c r="E742" i="10" s="1"/>
  <c r="J742" i="10" s="1"/>
  <c r="C743" i="10"/>
  <c r="A695" i="10"/>
  <c r="B695" i="10"/>
  <c r="E695" i="10" s="1"/>
  <c r="J695" i="10" s="1"/>
  <c r="C696" i="10"/>
  <c r="A648" i="10"/>
  <c r="C649" i="10"/>
  <c r="B648" i="10"/>
  <c r="E648" i="10" s="1"/>
  <c r="J648" i="10" s="1"/>
  <c r="A601" i="10"/>
  <c r="C602" i="10"/>
  <c r="B601" i="10"/>
  <c r="E601" i="10" s="1"/>
  <c r="J601" i="10" s="1"/>
  <c r="A554" i="10"/>
  <c r="C555" i="10"/>
  <c r="B554" i="10"/>
  <c r="E554" i="10" s="1"/>
  <c r="J554" i="10" s="1"/>
  <c r="A507" i="10"/>
  <c r="C508" i="10"/>
  <c r="B507" i="10"/>
  <c r="E507" i="10" s="1"/>
  <c r="J507" i="10" s="1"/>
  <c r="C462" i="10"/>
  <c r="B461" i="10"/>
  <c r="E461" i="10" s="1"/>
  <c r="J461" i="10" s="1"/>
  <c r="A461" i="10"/>
  <c r="A413" i="10"/>
  <c r="C414" i="10"/>
  <c r="B413" i="10"/>
  <c r="E413" i="10" s="1"/>
  <c r="J413" i="10" s="1"/>
  <c r="A366" i="10"/>
  <c r="C367" i="10"/>
  <c r="B366" i="10"/>
  <c r="E366" i="10" s="1"/>
  <c r="J366" i="10" s="1"/>
  <c r="A315" i="10"/>
  <c r="B315" i="10"/>
  <c r="E315" i="10" s="1"/>
  <c r="J315" i="10" s="1"/>
  <c r="C316" i="10"/>
  <c r="A267" i="10"/>
  <c r="B267" i="10"/>
  <c r="E267" i="10" s="1"/>
  <c r="J267" i="10" s="1"/>
  <c r="C268" i="10"/>
  <c r="A220" i="10"/>
  <c r="C221" i="10"/>
  <c r="B220" i="10"/>
  <c r="E220" i="10" s="1"/>
  <c r="J220" i="10" s="1"/>
  <c r="A173" i="10"/>
  <c r="C174" i="10"/>
  <c r="B173" i="10"/>
  <c r="E173" i="10" s="1"/>
  <c r="J173" i="10" s="1"/>
  <c r="A126" i="10"/>
  <c r="C127" i="10"/>
  <c r="B126" i="10"/>
  <c r="E126" i="10" s="1"/>
  <c r="J126" i="10" s="1"/>
  <c r="C81" i="10"/>
  <c r="B80" i="10"/>
  <c r="E80" i="10" s="1"/>
  <c r="J80" i="10" s="1"/>
  <c r="A80" i="10"/>
  <c r="K554" i="10" l="1"/>
  <c r="L554" i="10"/>
  <c r="K977" i="10"/>
  <c r="L977" i="10"/>
  <c r="L1165" i="10"/>
  <c r="K1165" i="10"/>
  <c r="L126" i="10"/>
  <c r="K126" i="10"/>
  <c r="K507" i="10"/>
  <c r="L507" i="10"/>
  <c r="K742" i="10"/>
  <c r="L742" i="10"/>
  <c r="K883" i="10"/>
  <c r="L883" i="10"/>
  <c r="K1118" i="10"/>
  <c r="L1118" i="10"/>
  <c r="K173" i="10"/>
  <c r="L173" i="10"/>
  <c r="L930" i="10"/>
  <c r="K930" i="10"/>
  <c r="K648" i="10"/>
  <c r="L648" i="10"/>
  <c r="L695" i="10"/>
  <c r="K695" i="10"/>
  <c r="K836" i="10"/>
  <c r="L836" i="10"/>
  <c r="K1024" i="10"/>
  <c r="L1024" i="10"/>
  <c r="K1071" i="10"/>
  <c r="L1071" i="10"/>
  <c r="K1212" i="10"/>
  <c r="L1212" i="10"/>
  <c r="K1259" i="10"/>
  <c r="L1259" i="10"/>
  <c r="K366" i="10"/>
  <c r="L366" i="10"/>
  <c r="K315" i="10"/>
  <c r="L315" i="10"/>
  <c r="K80" i="10"/>
  <c r="L80" i="10"/>
  <c r="K220" i="10"/>
  <c r="L220" i="10"/>
  <c r="K267" i="10"/>
  <c r="L267" i="10"/>
  <c r="K413" i="10"/>
  <c r="L413" i="10"/>
  <c r="K461" i="10"/>
  <c r="L461" i="10"/>
  <c r="L601" i="10"/>
  <c r="K601" i="10"/>
  <c r="K789" i="10"/>
  <c r="L789" i="10"/>
  <c r="C1261" i="10"/>
  <c r="A1260" i="10"/>
  <c r="B1260" i="10"/>
  <c r="E1260" i="10" s="1"/>
  <c r="J1260" i="10" s="1"/>
  <c r="C1214" i="10"/>
  <c r="B1213" i="10"/>
  <c r="E1213" i="10" s="1"/>
  <c r="J1213" i="10" s="1"/>
  <c r="A1213" i="10"/>
  <c r="C1167" i="10"/>
  <c r="A1166" i="10"/>
  <c r="B1166" i="10"/>
  <c r="E1166" i="10" s="1"/>
  <c r="J1166" i="10" s="1"/>
  <c r="C1120" i="10"/>
  <c r="A1119" i="10"/>
  <c r="B1119" i="10"/>
  <c r="E1119" i="10" s="1"/>
  <c r="J1119" i="10" s="1"/>
  <c r="C1073" i="10"/>
  <c r="A1072" i="10"/>
  <c r="B1072" i="10"/>
  <c r="E1072" i="10" s="1"/>
  <c r="J1072" i="10" s="1"/>
  <c r="C1026" i="10"/>
  <c r="A1025" i="10"/>
  <c r="B1025" i="10"/>
  <c r="E1025" i="10" s="1"/>
  <c r="J1025" i="10" s="1"/>
  <c r="C979" i="10"/>
  <c r="A978" i="10"/>
  <c r="B978" i="10"/>
  <c r="E978" i="10" s="1"/>
  <c r="J978" i="10" s="1"/>
  <c r="C932" i="10"/>
  <c r="B931" i="10"/>
  <c r="E931" i="10" s="1"/>
  <c r="J931" i="10" s="1"/>
  <c r="A931" i="10"/>
  <c r="C885" i="10"/>
  <c r="B884" i="10"/>
  <c r="E884" i="10" s="1"/>
  <c r="J884" i="10" s="1"/>
  <c r="A884" i="10"/>
  <c r="C838" i="10"/>
  <c r="B837" i="10"/>
  <c r="E837" i="10" s="1"/>
  <c r="J837" i="10" s="1"/>
  <c r="A837" i="10"/>
  <c r="C791" i="10"/>
  <c r="B790" i="10"/>
  <c r="E790" i="10" s="1"/>
  <c r="J790" i="10" s="1"/>
  <c r="A790" i="10"/>
  <c r="C744" i="10"/>
  <c r="A743" i="10"/>
  <c r="B743" i="10"/>
  <c r="E743" i="10" s="1"/>
  <c r="J743" i="10" s="1"/>
  <c r="C697" i="10"/>
  <c r="A696" i="10"/>
  <c r="B696" i="10"/>
  <c r="E696" i="10" s="1"/>
  <c r="J696" i="10" s="1"/>
  <c r="C650" i="10"/>
  <c r="A649" i="10"/>
  <c r="B649" i="10"/>
  <c r="E649" i="10" s="1"/>
  <c r="J649" i="10" s="1"/>
  <c r="C603" i="10"/>
  <c r="B602" i="10"/>
  <c r="E602" i="10" s="1"/>
  <c r="J602" i="10" s="1"/>
  <c r="A602" i="10"/>
  <c r="C556" i="10"/>
  <c r="B555" i="10"/>
  <c r="E555" i="10" s="1"/>
  <c r="J555" i="10" s="1"/>
  <c r="A555" i="10"/>
  <c r="C509" i="10"/>
  <c r="B508" i="10"/>
  <c r="E508" i="10" s="1"/>
  <c r="J508" i="10" s="1"/>
  <c r="A508" i="10"/>
  <c r="B462" i="10"/>
  <c r="E462" i="10" s="1"/>
  <c r="J462" i="10" s="1"/>
  <c r="A462" i="10"/>
  <c r="C463" i="10"/>
  <c r="C415" i="10"/>
  <c r="B414" i="10"/>
  <c r="E414" i="10" s="1"/>
  <c r="J414" i="10" s="1"/>
  <c r="A414" i="10"/>
  <c r="C368" i="10"/>
  <c r="B367" i="10"/>
  <c r="E367" i="10" s="1"/>
  <c r="J367" i="10" s="1"/>
  <c r="A367" i="10"/>
  <c r="A316" i="10"/>
  <c r="C317" i="10"/>
  <c r="B316" i="10"/>
  <c r="E316" i="10" s="1"/>
  <c r="J316" i="10" s="1"/>
  <c r="A268" i="10"/>
  <c r="B268" i="10"/>
  <c r="E268" i="10" s="1"/>
  <c r="J268" i="10" s="1"/>
  <c r="C269" i="10"/>
  <c r="A221" i="10"/>
  <c r="B221" i="10"/>
  <c r="E221" i="10" s="1"/>
  <c r="J221" i="10" s="1"/>
  <c r="C222" i="10"/>
  <c r="A174" i="10"/>
  <c r="C175" i="10"/>
  <c r="B174" i="10"/>
  <c r="E174" i="10" s="1"/>
  <c r="J174" i="10" s="1"/>
  <c r="A127" i="10"/>
  <c r="C128" i="10"/>
  <c r="B127" i="10"/>
  <c r="E127" i="10" s="1"/>
  <c r="J127" i="10" s="1"/>
  <c r="C82" i="10"/>
  <c r="B81" i="10"/>
  <c r="E81" i="10" s="1"/>
  <c r="J81" i="10" s="1"/>
  <c r="A81" i="10"/>
  <c r="L174" i="10" l="1"/>
  <c r="K174" i="10"/>
  <c r="L414" i="10"/>
  <c r="K414" i="10"/>
  <c r="L790" i="10"/>
  <c r="K790" i="10"/>
  <c r="K127" i="10"/>
  <c r="L127" i="10"/>
  <c r="L316" i="10"/>
  <c r="K316" i="10"/>
  <c r="L555" i="10"/>
  <c r="K555" i="10"/>
  <c r="K696" i="10"/>
  <c r="L696" i="10"/>
  <c r="K931" i="10"/>
  <c r="L931" i="10"/>
  <c r="K1072" i="10"/>
  <c r="L1072" i="10"/>
  <c r="K1260" i="10"/>
  <c r="L1260" i="10"/>
  <c r="K221" i="10"/>
  <c r="L221" i="10"/>
  <c r="L462" i="10"/>
  <c r="K462" i="10"/>
  <c r="K743" i="10"/>
  <c r="L743" i="10"/>
  <c r="K367" i="10"/>
  <c r="L367" i="10"/>
  <c r="K508" i="10"/>
  <c r="L508" i="10"/>
  <c r="K649" i="10"/>
  <c r="L649" i="10"/>
  <c r="K884" i="10"/>
  <c r="L884" i="10"/>
  <c r="L1025" i="10"/>
  <c r="K1025" i="10"/>
  <c r="L602" i="10"/>
  <c r="K602" i="10"/>
  <c r="L1119" i="10"/>
  <c r="K1119" i="10"/>
  <c r="K81" i="10"/>
  <c r="L81" i="10"/>
  <c r="K268" i="10"/>
  <c r="L268" i="10"/>
  <c r="K837" i="10"/>
  <c r="L837" i="10"/>
  <c r="L978" i="10"/>
  <c r="K978" i="10"/>
  <c r="L1166" i="10"/>
  <c r="K1166" i="10"/>
  <c r="K1213" i="10"/>
  <c r="L1213" i="10"/>
  <c r="B1261" i="10"/>
  <c r="E1261" i="10" s="1"/>
  <c r="J1261" i="10" s="1"/>
  <c r="C1262" i="10"/>
  <c r="A1261" i="10"/>
  <c r="B1214" i="10"/>
  <c r="E1214" i="10" s="1"/>
  <c r="J1214" i="10" s="1"/>
  <c r="A1214" i="10"/>
  <c r="C1215" i="10"/>
  <c r="B1167" i="10"/>
  <c r="E1167" i="10" s="1"/>
  <c r="J1167" i="10" s="1"/>
  <c r="C1168" i="10"/>
  <c r="A1167" i="10"/>
  <c r="B1120" i="10"/>
  <c r="E1120" i="10" s="1"/>
  <c r="J1120" i="10" s="1"/>
  <c r="C1121" i="10"/>
  <c r="A1120" i="10"/>
  <c r="A1073" i="10"/>
  <c r="B1073" i="10"/>
  <c r="E1073" i="10" s="1"/>
  <c r="J1073" i="10" s="1"/>
  <c r="C1074" i="10"/>
  <c r="C1027" i="10"/>
  <c r="B1026" i="10"/>
  <c r="E1026" i="10" s="1"/>
  <c r="J1026" i="10" s="1"/>
  <c r="A1026" i="10"/>
  <c r="B979" i="10"/>
  <c r="E979" i="10" s="1"/>
  <c r="J979" i="10" s="1"/>
  <c r="C980" i="10"/>
  <c r="A979" i="10"/>
  <c r="A932" i="10"/>
  <c r="B932" i="10"/>
  <c r="E932" i="10" s="1"/>
  <c r="J932" i="10" s="1"/>
  <c r="C933" i="10"/>
  <c r="B885" i="10"/>
  <c r="E885" i="10" s="1"/>
  <c r="J885" i="10" s="1"/>
  <c r="A885" i="10"/>
  <c r="C886" i="10"/>
  <c r="B838" i="10"/>
  <c r="E838" i="10" s="1"/>
  <c r="J838" i="10" s="1"/>
  <c r="A838" i="10"/>
  <c r="C839" i="10"/>
  <c r="A791" i="10"/>
  <c r="B791" i="10"/>
  <c r="E791" i="10" s="1"/>
  <c r="J791" i="10" s="1"/>
  <c r="C792" i="10"/>
  <c r="B744" i="10"/>
  <c r="E744" i="10" s="1"/>
  <c r="J744" i="10" s="1"/>
  <c r="A744" i="10"/>
  <c r="C745" i="10"/>
  <c r="B697" i="10"/>
  <c r="E697" i="10" s="1"/>
  <c r="J697" i="10" s="1"/>
  <c r="C698" i="10"/>
  <c r="A697" i="10"/>
  <c r="C651" i="10"/>
  <c r="B650" i="10"/>
  <c r="E650" i="10" s="1"/>
  <c r="J650" i="10" s="1"/>
  <c r="A650" i="10"/>
  <c r="B603" i="10"/>
  <c r="E603" i="10" s="1"/>
  <c r="J603" i="10" s="1"/>
  <c r="A603" i="10"/>
  <c r="C604" i="10"/>
  <c r="A556" i="10"/>
  <c r="B556" i="10"/>
  <c r="E556" i="10" s="1"/>
  <c r="J556" i="10" s="1"/>
  <c r="C557" i="10"/>
  <c r="B509" i="10"/>
  <c r="E509" i="10" s="1"/>
  <c r="J509" i="10" s="1"/>
  <c r="A509" i="10"/>
  <c r="C510" i="10"/>
  <c r="B463" i="10"/>
  <c r="E463" i="10" s="1"/>
  <c r="J463" i="10" s="1"/>
  <c r="A463" i="10"/>
  <c r="C464" i="10"/>
  <c r="B415" i="10"/>
  <c r="E415" i="10" s="1"/>
  <c r="J415" i="10" s="1"/>
  <c r="A415" i="10"/>
  <c r="C416" i="10"/>
  <c r="B368" i="10"/>
  <c r="E368" i="10" s="1"/>
  <c r="J368" i="10" s="1"/>
  <c r="C369" i="10"/>
  <c r="A368" i="10"/>
  <c r="A317" i="10"/>
  <c r="C318" i="10"/>
  <c r="B317" i="10"/>
  <c r="E317" i="10" s="1"/>
  <c r="J317" i="10" s="1"/>
  <c r="A269" i="10"/>
  <c r="B269" i="10"/>
  <c r="E269" i="10" s="1"/>
  <c r="J269" i="10" s="1"/>
  <c r="C270" i="10"/>
  <c r="A222" i="10"/>
  <c r="B222" i="10"/>
  <c r="E222" i="10" s="1"/>
  <c r="J222" i="10" s="1"/>
  <c r="C223" i="10"/>
  <c r="A175" i="10"/>
  <c r="B175" i="10"/>
  <c r="E175" i="10" s="1"/>
  <c r="J175" i="10" s="1"/>
  <c r="C176" i="10"/>
  <c r="A128" i="10"/>
  <c r="C129" i="10"/>
  <c r="B128" i="10"/>
  <c r="E128" i="10" s="1"/>
  <c r="J128" i="10" s="1"/>
  <c r="C83" i="10"/>
  <c r="B82" i="10"/>
  <c r="E82" i="10" s="1"/>
  <c r="J82" i="10" s="1"/>
  <c r="A82" i="10"/>
  <c r="L463" i="10" l="1"/>
  <c r="K463" i="10"/>
  <c r="K1214" i="10"/>
  <c r="L1214" i="10"/>
  <c r="K128" i="10"/>
  <c r="L128" i="10"/>
  <c r="L415" i="10"/>
  <c r="K415" i="10"/>
  <c r="L556" i="10"/>
  <c r="K556" i="10"/>
  <c r="K603" i="10"/>
  <c r="L603" i="10"/>
  <c r="K932" i="10"/>
  <c r="L932" i="10"/>
  <c r="L979" i="10"/>
  <c r="K979" i="10"/>
  <c r="K1167" i="10"/>
  <c r="L1167" i="10"/>
  <c r="K222" i="10"/>
  <c r="L222" i="10"/>
  <c r="L838" i="10"/>
  <c r="K838" i="10"/>
  <c r="K175" i="10"/>
  <c r="L175" i="10"/>
  <c r="K317" i="10"/>
  <c r="L317" i="10"/>
  <c r="L368" i="10"/>
  <c r="K368" i="10"/>
  <c r="L744" i="10"/>
  <c r="K744" i="10"/>
  <c r="L1073" i="10"/>
  <c r="K1073" i="10"/>
  <c r="K1120" i="10"/>
  <c r="L1120" i="10"/>
  <c r="L791" i="10"/>
  <c r="K791" i="10"/>
  <c r="L82" i="10"/>
  <c r="K82" i="10"/>
  <c r="K269" i="10"/>
  <c r="L269" i="10"/>
  <c r="L509" i="10"/>
  <c r="K509" i="10"/>
  <c r="L650" i="10"/>
  <c r="K650" i="10"/>
  <c r="L697" i="10"/>
  <c r="K697" i="10"/>
  <c r="L885" i="10"/>
  <c r="K885" i="10"/>
  <c r="L1026" i="10"/>
  <c r="K1026" i="10"/>
  <c r="K1261" i="10"/>
  <c r="L1261" i="10"/>
  <c r="B1262" i="10"/>
  <c r="E1262" i="10" s="1"/>
  <c r="J1262" i="10" s="1"/>
  <c r="A1262" i="10"/>
  <c r="C1263" i="10"/>
  <c r="B1215" i="10"/>
  <c r="E1215" i="10" s="1"/>
  <c r="J1215" i="10" s="1"/>
  <c r="A1215" i="10"/>
  <c r="C1216" i="10"/>
  <c r="B1168" i="10"/>
  <c r="E1168" i="10" s="1"/>
  <c r="J1168" i="10" s="1"/>
  <c r="A1168" i="10"/>
  <c r="C1169" i="10"/>
  <c r="B1121" i="10"/>
  <c r="E1121" i="10" s="1"/>
  <c r="J1121" i="10" s="1"/>
  <c r="A1121" i="10"/>
  <c r="C1122" i="10"/>
  <c r="B1074" i="10"/>
  <c r="E1074" i="10" s="1"/>
  <c r="J1074" i="10" s="1"/>
  <c r="A1074" i="10"/>
  <c r="C1075" i="10"/>
  <c r="B1027" i="10"/>
  <c r="E1027" i="10" s="1"/>
  <c r="J1027" i="10" s="1"/>
  <c r="A1027" i="10"/>
  <c r="C1028" i="10"/>
  <c r="B980" i="10"/>
  <c r="E980" i="10" s="1"/>
  <c r="J980" i="10" s="1"/>
  <c r="A980" i="10"/>
  <c r="C981" i="10"/>
  <c r="B933" i="10"/>
  <c r="E933" i="10" s="1"/>
  <c r="J933" i="10" s="1"/>
  <c r="A933" i="10"/>
  <c r="C934" i="10"/>
  <c r="B886" i="10"/>
  <c r="E886" i="10" s="1"/>
  <c r="J886" i="10" s="1"/>
  <c r="A886" i="10"/>
  <c r="C887" i="10"/>
  <c r="B839" i="10"/>
  <c r="E839" i="10" s="1"/>
  <c r="J839" i="10" s="1"/>
  <c r="C840" i="10"/>
  <c r="A839" i="10"/>
  <c r="B792" i="10"/>
  <c r="E792" i="10" s="1"/>
  <c r="J792" i="10" s="1"/>
  <c r="C793" i="10"/>
  <c r="A792" i="10"/>
  <c r="B745" i="10"/>
  <c r="E745" i="10" s="1"/>
  <c r="J745" i="10" s="1"/>
  <c r="A745" i="10"/>
  <c r="C746" i="10"/>
  <c r="B698" i="10"/>
  <c r="E698" i="10" s="1"/>
  <c r="J698" i="10" s="1"/>
  <c r="A698" i="10"/>
  <c r="C699" i="10"/>
  <c r="B651" i="10"/>
  <c r="E651" i="10" s="1"/>
  <c r="J651" i="10" s="1"/>
  <c r="A651" i="10"/>
  <c r="C652" i="10"/>
  <c r="B604" i="10"/>
  <c r="E604" i="10" s="1"/>
  <c r="J604" i="10" s="1"/>
  <c r="A604" i="10"/>
  <c r="C605" i="10"/>
  <c r="B557" i="10"/>
  <c r="E557" i="10" s="1"/>
  <c r="J557" i="10" s="1"/>
  <c r="C558" i="10"/>
  <c r="A557" i="10"/>
  <c r="B510" i="10"/>
  <c r="E510" i="10" s="1"/>
  <c r="J510" i="10" s="1"/>
  <c r="C511" i="10"/>
  <c r="A510" i="10"/>
  <c r="A464" i="10"/>
  <c r="C465" i="10"/>
  <c r="B464" i="10"/>
  <c r="E464" i="10" s="1"/>
  <c r="J464" i="10" s="1"/>
  <c r="B416" i="10"/>
  <c r="E416" i="10" s="1"/>
  <c r="J416" i="10" s="1"/>
  <c r="A416" i="10"/>
  <c r="C417" i="10"/>
  <c r="B369" i="10"/>
  <c r="E369" i="10" s="1"/>
  <c r="J369" i="10" s="1"/>
  <c r="A369" i="10"/>
  <c r="C370" i="10"/>
  <c r="A318" i="10"/>
  <c r="C319" i="10"/>
  <c r="B318" i="10"/>
  <c r="E318" i="10" s="1"/>
  <c r="J318" i="10" s="1"/>
  <c r="A270" i="10"/>
  <c r="B270" i="10"/>
  <c r="E270" i="10" s="1"/>
  <c r="J270" i="10" s="1"/>
  <c r="C271" i="10"/>
  <c r="A223" i="10"/>
  <c r="C224" i="10"/>
  <c r="B223" i="10"/>
  <c r="E223" i="10" s="1"/>
  <c r="J223" i="10" s="1"/>
  <c r="A176" i="10"/>
  <c r="C177" i="10"/>
  <c r="B176" i="10"/>
  <c r="E176" i="10" s="1"/>
  <c r="J176" i="10" s="1"/>
  <c r="A129" i="10"/>
  <c r="C130" i="10"/>
  <c r="B129" i="10"/>
  <c r="E129" i="10" s="1"/>
  <c r="J129" i="10" s="1"/>
  <c r="C84" i="10"/>
  <c r="B83" i="10"/>
  <c r="E83" i="10" s="1"/>
  <c r="J83" i="10" s="1"/>
  <c r="A83" i="10"/>
  <c r="L651" i="10" l="1"/>
  <c r="K651" i="10"/>
  <c r="L1215" i="10"/>
  <c r="K1215" i="10"/>
  <c r="K129" i="10"/>
  <c r="L129" i="10"/>
  <c r="K318" i="10"/>
  <c r="L318" i="10"/>
  <c r="L416" i="10"/>
  <c r="K416" i="10"/>
  <c r="L604" i="10"/>
  <c r="K604" i="10"/>
  <c r="L792" i="10"/>
  <c r="K792" i="10"/>
  <c r="K980" i="10"/>
  <c r="L980" i="10"/>
  <c r="L1168" i="10"/>
  <c r="K1168" i="10"/>
  <c r="K176" i="10"/>
  <c r="L176" i="10"/>
  <c r="K839" i="10"/>
  <c r="L839" i="10"/>
  <c r="K369" i="10"/>
  <c r="L369" i="10"/>
  <c r="L464" i="10"/>
  <c r="K464" i="10"/>
  <c r="L557" i="10"/>
  <c r="K557" i="10"/>
  <c r="L745" i="10"/>
  <c r="K745" i="10"/>
  <c r="K933" i="10"/>
  <c r="L933" i="10"/>
  <c r="L1121" i="10"/>
  <c r="K1121" i="10"/>
  <c r="L1027" i="10"/>
  <c r="K1027" i="10"/>
  <c r="L83" i="10"/>
  <c r="K83" i="10"/>
  <c r="K223" i="10"/>
  <c r="L223" i="10"/>
  <c r="L270" i="10"/>
  <c r="K270" i="10"/>
  <c r="L510" i="10"/>
  <c r="K510" i="10"/>
  <c r="L698" i="10"/>
  <c r="K698" i="10"/>
  <c r="K886" i="10"/>
  <c r="L886" i="10"/>
  <c r="L1074" i="10"/>
  <c r="K1074" i="10"/>
  <c r="L1262" i="10"/>
  <c r="K1262" i="10"/>
  <c r="A1263" i="10"/>
  <c r="C1264" i="10"/>
  <c r="B1263" i="10"/>
  <c r="E1263" i="10" s="1"/>
  <c r="J1263" i="10" s="1"/>
  <c r="A1216" i="10"/>
  <c r="C1217" i="10"/>
  <c r="B1216" i="10"/>
  <c r="E1216" i="10" s="1"/>
  <c r="J1216" i="10" s="1"/>
  <c r="A1169" i="10"/>
  <c r="C1170" i="10"/>
  <c r="B1169" i="10"/>
  <c r="E1169" i="10" s="1"/>
  <c r="J1169" i="10" s="1"/>
  <c r="A1122" i="10"/>
  <c r="C1123" i="10"/>
  <c r="B1122" i="10"/>
  <c r="E1122" i="10" s="1"/>
  <c r="J1122" i="10" s="1"/>
  <c r="A1075" i="10"/>
  <c r="C1076" i="10"/>
  <c r="B1075" i="10"/>
  <c r="E1075" i="10" s="1"/>
  <c r="J1075" i="10" s="1"/>
  <c r="A1028" i="10"/>
  <c r="B1028" i="10"/>
  <c r="E1028" i="10" s="1"/>
  <c r="J1028" i="10" s="1"/>
  <c r="C1029" i="10"/>
  <c r="A981" i="10"/>
  <c r="C982" i="10"/>
  <c r="B981" i="10"/>
  <c r="E981" i="10" s="1"/>
  <c r="J981" i="10" s="1"/>
  <c r="A934" i="10"/>
  <c r="C935" i="10"/>
  <c r="B934" i="10"/>
  <c r="E934" i="10" s="1"/>
  <c r="J934" i="10" s="1"/>
  <c r="A887" i="10"/>
  <c r="C888" i="10"/>
  <c r="B887" i="10"/>
  <c r="E887" i="10" s="1"/>
  <c r="J887" i="10" s="1"/>
  <c r="A840" i="10"/>
  <c r="C841" i="10"/>
  <c r="B840" i="10"/>
  <c r="E840" i="10" s="1"/>
  <c r="J840" i="10" s="1"/>
  <c r="A793" i="10"/>
  <c r="C794" i="10"/>
  <c r="B793" i="10"/>
  <c r="E793" i="10" s="1"/>
  <c r="J793" i="10" s="1"/>
  <c r="A746" i="10"/>
  <c r="B746" i="10"/>
  <c r="E746" i="10" s="1"/>
  <c r="J746" i="10" s="1"/>
  <c r="C747" i="10"/>
  <c r="A699" i="10"/>
  <c r="C700" i="10"/>
  <c r="B699" i="10"/>
  <c r="E699" i="10" s="1"/>
  <c r="J699" i="10" s="1"/>
  <c r="A652" i="10"/>
  <c r="B652" i="10"/>
  <c r="E652" i="10" s="1"/>
  <c r="J652" i="10" s="1"/>
  <c r="C653" i="10"/>
  <c r="A605" i="10"/>
  <c r="C606" i="10"/>
  <c r="B605" i="10"/>
  <c r="E605" i="10" s="1"/>
  <c r="J605" i="10" s="1"/>
  <c r="A558" i="10"/>
  <c r="C559" i="10"/>
  <c r="B558" i="10"/>
  <c r="E558" i="10" s="1"/>
  <c r="J558" i="10" s="1"/>
  <c r="A511" i="10"/>
  <c r="C512" i="10"/>
  <c r="B511" i="10"/>
  <c r="E511" i="10" s="1"/>
  <c r="J511" i="10" s="1"/>
  <c r="C466" i="10"/>
  <c r="B465" i="10"/>
  <c r="E465" i="10" s="1"/>
  <c r="J465" i="10" s="1"/>
  <c r="A465" i="10"/>
  <c r="A417" i="10"/>
  <c r="C418" i="10"/>
  <c r="B417" i="10"/>
  <c r="E417" i="10" s="1"/>
  <c r="J417" i="10" s="1"/>
  <c r="A370" i="10"/>
  <c r="B370" i="10"/>
  <c r="E370" i="10" s="1"/>
  <c r="J370" i="10" s="1"/>
  <c r="C371" i="10"/>
  <c r="A319" i="10"/>
  <c r="C320" i="10"/>
  <c r="B319" i="10"/>
  <c r="E319" i="10" s="1"/>
  <c r="J319" i="10" s="1"/>
  <c r="A271" i="10"/>
  <c r="C272" i="10"/>
  <c r="B271" i="10"/>
  <c r="E271" i="10" s="1"/>
  <c r="J271" i="10" s="1"/>
  <c r="A224" i="10"/>
  <c r="C225" i="10"/>
  <c r="B224" i="10"/>
  <c r="E224" i="10" s="1"/>
  <c r="J224" i="10" s="1"/>
  <c r="A177" i="10"/>
  <c r="B177" i="10"/>
  <c r="E177" i="10" s="1"/>
  <c r="J177" i="10" s="1"/>
  <c r="C178" i="10"/>
  <c r="A130" i="10"/>
  <c r="C131" i="10"/>
  <c r="B130" i="10"/>
  <c r="E130" i="10" s="1"/>
  <c r="J130" i="10" s="1"/>
  <c r="C85" i="10"/>
  <c r="B84" i="10"/>
  <c r="E84" i="10" s="1"/>
  <c r="J84" i="10" s="1"/>
  <c r="A84" i="10"/>
  <c r="C3" i="4"/>
  <c r="B4" i="4"/>
  <c r="C5" i="4"/>
  <c r="K558" i="10" l="1"/>
  <c r="L558" i="10"/>
  <c r="L1122" i="10"/>
  <c r="K1122" i="10"/>
  <c r="L130" i="10"/>
  <c r="K130" i="10"/>
  <c r="L177" i="10"/>
  <c r="K177" i="10"/>
  <c r="K370" i="10"/>
  <c r="L370" i="10"/>
  <c r="K699" i="10"/>
  <c r="L699" i="10"/>
  <c r="K746" i="10"/>
  <c r="L746" i="10"/>
  <c r="K887" i="10"/>
  <c r="L887" i="10"/>
  <c r="L1075" i="10"/>
  <c r="K1075" i="10"/>
  <c r="L1263" i="10"/>
  <c r="K1263" i="10"/>
  <c r="L319" i="10"/>
  <c r="K319" i="10"/>
  <c r="L511" i="10"/>
  <c r="K511" i="10"/>
  <c r="L271" i="10"/>
  <c r="K271" i="10"/>
  <c r="K840" i="10"/>
  <c r="L840" i="10"/>
  <c r="K1216" i="10"/>
  <c r="L1216" i="10"/>
  <c r="L934" i="10"/>
  <c r="K934" i="10"/>
  <c r="L84" i="10"/>
  <c r="K84" i="10"/>
  <c r="L224" i="10"/>
  <c r="K224" i="10"/>
  <c r="K417" i="10"/>
  <c r="L417" i="10"/>
  <c r="K465" i="10"/>
  <c r="L465" i="10"/>
  <c r="L605" i="10"/>
  <c r="K605" i="10"/>
  <c r="K652" i="10"/>
  <c r="L652" i="10"/>
  <c r="L793" i="10"/>
  <c r="K793" i="10"/>
  <c r="L981" i="10"/>
  <c r="K981" i="10"/>
  <c r="K1028" i="10"/>
  <c r="L1028" i="10"/>
  <c r="L1169" i="10"/>
  <c r="K1169" i="10"/>
  <c r="C1265" i="10"/>
  <c r="A1264" i="10"/>
  <c r="B1264" i="10"/>
  <c r="E1264" i="10" s="1"/>
  <c r="J1264" i="10" s="1"/>
  <c r="C1218" i="10"/>
  <c r="B1217" i="10"/>
  <c r="E1217" i="10" s="1"/>
  <c r="J1217" i="10" s="1"/>
  <c r="A1217" i="10"/>
  <c r="C1171" i="10"/>
  <c r="A1170" i="10"/>
  <c r="B1170" i="10"/>
  <c r="E1170" i="10" s="1"/>
  <c r="J1170" i="10" s="1"/>
  <c r="C1124" i="10"/>
  <c r="A1123" i="10"/>
  <c r="B1123" i="10"/>
  <c r="E1123" i="10" s="1"/>
  <c r="J1123" i="10" s="1"/>
  <c r="C1077" i="10"/>
  <c r="A1076" i="10"/>
  <c r="B1076" i="10"/>
  <c r="E1076" i="10" s="1"/>
  <c r="J1076" i="10" s="1"/>
  <c r="C1030" i="10"/>
  <c r="A1029" i="10"/>
  <c r="B1029" i="10"/>
  <c r="E1029" i="10" s="1"/>
  <c r="J1029" i="10" s="1"/>
  <c r="C983" i="10"/>
  <c r="A982" i="10"/>
  <c r="B982" i="10"/>
  <c r="E982" i="10" s="1"/>
  <c r="J982" i="10" s="1"/>
  <c r="C936" i="10"/>
  <c r="B935" i="10"/>
  <c r="E935" i="10" s="1"/>
  <c r="J935" i="10" s="1"/>
  <c r="A935" i="10"/>
  <c r="C889" i="10"/>
  <c r="B888" i="10"/>
  <c r="E888" i="10" s="1"/>
  <c r="J888" i="10" s="1"/>
  <c r="A888" i="10"/>
  <c r="C842" i="10"/>
  <c r="B841" i="10"/>
  <c r="E841" i="10" s="1"/>
  <c r="J841" i="10" s="1"/>
  <c r="A841" i="10"/>
  <c r="C795" i="10"/>
  <c r="A794" i="10"/>
  <c r="B794" i="10"/>
  <c r="E794" i="10" s="1"/>
  <c r="J794" i="10" s="1"/>
  <c r="C748" i="10"/>
  <c r="B747" i="10"/>
  <c r="E747" i="10" s="1"/>
  <c r="J747" i="10" s="1"/>
  <c r="A747" i="10"/>
  <c r="C701" i="10"/>
  <c r="A700" i="10"/>
  <c r="B700" i="10"/>
  <c r="E700" i="10" s="1"/>
  <c r="J700" i="10" s="1"/>
  <c r="C654" i="10"/>
  <c r="A653" i="10"/>
  <c r="B653" i="10"/>
  <c r="E653" i="10" s="1"/>
  <c r="J653" i="10" s="1"/>
  <c r="C607" i="10"/>
  <c r="B606" i="10"/>
  <c r="E606" i="10" s="1"/>
  <c r="J606" i="10" s="1"/>
  <c r="A606" i="10"/>
  <c r="C560" i="10"/>
  <c r="B559" i="10"/>
  <c r="E559" i="10" s="1"/>
  <c r="J559" i="10" s="1"/>
  <c r="A559" i="10"/>
  <c r="C513" i="10"/>
  <c r="B512" i="10"/>
  <c r="E512" i="10" s="1"/>
  <c r="J512" i="10" s="1"/>
  <c r="A512" i="10"/>
  <c r="B466" i="10"/>
  <c r="E466" i="10" s="1"/>
  <c r="J466" i="10" s="1"/>
  <c r="A466" i="10"/>
  <c r="C467" i="10"/>
  <c r="C419" i="10"/>
  <c r="A418" i="10"/>
  <c r="B418" i="10"/>
  <c r="E418" i="10" s="1"/>
  <c r="J418" i="10" s="1"/>
  <c r="C372" i="10"/>
  <c r="A371" i="10"/>
  <c r="B371" i="10"/>
  <c r="E371" i="10" s="1"/>
  <c r="J371" i="10" s="1"/>
  <c r="A320" i="10"/>
  <c r="C321" i="10"/>
  <c r="B320" i="10"/>
  <c r="E320" i="10" s="1"/>
  <c r="J320" i="10" s="1"/>
  <c r="A272" i="10"/>
  <c r="B272" i="10"/>
  <c r="E272" i="10" s="1"/>
  <c r="J272" i="10" s="1"/>
  <c r="C273" i="10"/>
  <c r="A225" i="10"/>
  <c r="C226" i="10"/>
  <c r="B225" i="10"/>
  <c r="E225" i="10" s="1"/>
  <c r="J225" i="10" s="1"/>
  <c r="A178" i="10"/>
  <c r="C179" i="10"/>
  <c r="B178" i="10"/>
  <c r="E178" i="10" s="1"/>
  <c r="J178" i="10" s="1"/>
  <c r="A131" i="10"/>
  <c r="C132" i="10"/>
  <c r="B131" i="10"/>
  <c r="E131" i="10" s="1"/>
  <c r="J131" i="10" s="1"/>
  <c r="C86" i="10"/>
  <c r="B85" i="10"/>
  <c r="E85" i="10" s="1"/>
  <c r="J85" i="10" s="1"/>
  <c r="A85" i="10"/>
  <c r="K606" i="10" l="1"/>
  <c r="L606" i="10"/>
  <c r="K320" i="10"/>
  <c r="L320" i="10"/>
  <c r="K559" i="10"/>
  <c r="L559" i="10"/>
  <c r="K700" i="10"/>
  <c r="L700" i="10"/>
  <c r="K747" i="10"/>
  <c r="L747" i="10"/>
  <c r="L935" i="10"/>
  <c r="K935" i="10"/>
  <c r="L1076" i="10"/>
  <c r="K1076" i="10"/>
  <c r="L1264" i="10"/>
  <c r="K1264" i="10"/>
  <c r="L178" i="10"/>
  <c r="K178" i="10"/>
  <c r="L466" i="10"/>
  <c r="K466" i="10"/>
  <c r="L1123" i="10"/>
  <c r="K1123" i="10"/>
  <c r="K131" i="10"/>
  <c r="L131" i="10"/>
  <c r="K512" i="10"/>
  <c r="L512" i="10"/>
  <c r="K653" i="10"/>
  <c r="L653" i="10"/>
  <c r="K888" i="10"/>
  <c r="L888" i="10"/>
  <c r="K1029" i="10"/>
  <c r="L1029" i="10"/>
  <c r="L371" i="10"/>
  <c r="K371" i="10"/>
  <c r="L85" i="10"/>
  <c r="K85" i="10"/>
  <c r="L225" i="10"/>
  <c r="K225" i="10"/>
  <c r="L272" i="10"/>
  <c r="K272" i="10"/>
  <c r="K418" i="10"/>
  <c r="L418" i="10"/>
  <c r="K794" i="10"/>
  <c r="L794" i="10"/>
  <c r="L841" i="10"/>
  <c r="K841" i="10"/>
  <c r="K982" i="10"/>
  <c r="L982" i="10"/>
  <c r="K1170" i="10"/>
  <c r="L1170" i="10"/>
  <c r="K1217" i="10"/>
  <c r="L1217" i="10"/>
  <c r="C1266" i="10"/>
  <c r="B1265" i="10"/>
  <c r="E1265" i="10" s="1"/>
  <c r="J1265" i="10" s="1"/>
  <c r="A1265" i="10"/>
  <c r="B1218" i="10"/>
  <c r="E1218" i="10" s="1"/>
  <c r="J1218" i="10" s="1"/>
  <c r="A1218" i="10"/>
  <c r="C1219" i="10"/>
  <c r="C1172" i="10"/>
  <c r="B1171" i="10"/>
  <c r="E1171" i="10" s="1"/>
  <c r="J1171" i="10" s="1"/>
  <c r="A1171" i="10"/>
  <c r="C1125" i="10"/>
  <c r="B1124" i="10"/>
  <c r="E1124" i="10" s="1"/>
  <c r="J1124" i="10" s="1"/>
  <c r="A1124" i="10"/>
  <c r="B1077" i="10"/>
  <c r="E1077" i="10" s="1"/>
  <c r="J1077" i="10" s="1"/>
  <c r="C1078" i="10"/>
  <c r="A1077" i="10"/>
  <c r="B1030" i="10"/>
  <c r="E1030" i="10" s="1"/>
  <c r="J1030" i="10" s="1"/>
  <c r="C1031" i="10"/>
  <c r="A1030" i="10"/>
  <c r="C984" i="10"/>
  <c r="B983" i="10"/>
  <c r="E983" i="10" s="1"/>
  <c r="J983" i="10" s="1"/>
  <c r="A983" i="10"/>
  <c r="B936" i="10"/>
  <c r="E936" i="10" s="1"/>
  <c r="J936" i="10" s="1"/>
  <c r="A936" i="10"/>
  <c r="C937" i="10"/>
  <c r="C890" i="10"/>
  <c r="B889" i="10"/>
  <c r="E889" i="10" s="1"/>
  <c r="J889" i="10" s="1"/>
  <c r="A889" i="10"/>
  <c r="A842" i="10"/>
  <c r="C843" i="10"/>
  <c r="B842" i="10"/>
  <c r="E842" i="10" s="1"/>
  <c r="J842" i="10" s="1"/>
  <c r="B795" i="10"/>
  <c r="E795" i="10" s="1"/>
  <c r="J795" i="10" s="1"/>
  <c r="C796" i="10"/>
  <c r="A795" i="10"/>
  <c r="C749" i="10"/>
  <c r="B748" i="10"/>
  <c r="E748" i="10" s="1"/>
  <c r="J748" i="10" s="1"/>
  <c r="A748" i="10"/>
  <c r="C702" i="10"/>
  <c r="B701" i="10"/>
  <c r="E701" i="10" s="1"/>
  <c r="J701" i="10" s="1"/>
  <c r="A701" i="10"/>
  <c r="B654" i="10"/>
  <c r="E654" i="10" s="1"/>
  <c r="J654" i="10" s="1"/>
  <c r="C655" i="10"/>
  <c r="A654" i="10"/>
  <c r="B607" i="10"/>
  <c r="E607" i="10" s="1"/>
  <c r="J607" i="10" s="1"/>
  <c r="A607" i="10"/>
  <c r="C608" i="10"/>
  <c r="A560" i="10"/>
  <c r="B560" i="10"/>
  <c r="E560" i="10" s="1"/>
  <c r="J560" i="10" s="1"/>
  <c r="C561" i="10"/>
  <c r="A513" i="10"/>
  <c r="B513" i="10"/>
  <c r="E513" i="10" s="1"/>
  <c r="J513" i="10" s="1"/>
  <c r="C514" i="10"/>
  <c r="B467" i="10"/>
  <c r="E467" i="10" s="1"/>
  <c r="A467" i="10"/>
  <c r="B419" i="10"/>
  <c r="E419" i="10" s="1"/>
  <c r="J419" i="10" s="1"/>
  <c r="C420" i="10"/>
  <c r="A419" i="10"/>
  <c r="C373" i="10"/>
  <c r="B372" i="10"/>
  <c r="E372" i="10" s="1"/>
  <c r="J372" i="10" s="1"/>
  <c r="A372" i="10"/>
  <c r="A321" i="10"/>
  <c r="C322" i="10"/>
  <c r="B321" i="10"/>
  <c r="E321" i="10" s="1"/>
  <c r="J321" i="10" s="1"/>
  <c r="A273" i="10"/>
  <c r="B273" i="10"/>
  <c r="E273" i="10" s="1"/>
  <c r="J273" i="10" s="1"/>
  <c r="C274" i="10"/>
  <c r="A226" i="10"/>
  <c r="C227" i="10"/>
  <c r="B226" i="10"/>
  <c r="E226" i="10" s="1"/>
  <c r="J226" i="10" s="1"/>
  <c r="A179" i="10"/>
  <c r="B179" i="10"/>
  <c r="E179" i="10" s="1"/>
  <c r="J179" i="10" s="1"/>
  <c r="C180" i="10"/>
  <c r="A132" i="10"/>
  <c r="C133" i="10"/>
  <c r="B132" i="10"/>
  <c r="E132" i="10" s="1"/>
  <c r="J132" i="10" s="1"/>
  <c r="C87" i="10"/>
  <c r="B86" i="10"/>
  <c r="E86" i="10" s="1"/>
  <c r="J86" i="10" s="1"/>
  <c r="A86" i="10"/>
  <c r="L226" i="10" l="1"/>
  <c r="K226" i="10"/>
  <c r="J467" i="10"/>
  <c r="E468" i="10"/>
  <c r="L654" i="10"/>
  <c r="K654" i="10"/>
  <c r="K983" i="10"/>
  <c r="L983" i="10"/>
  <c r="L1030" i="10"/>
  <c r="K1030" i="10"/>
  <c r="L1171" i="10"/>
  <c r="K1171" i="10"/>
  <c r="L1218" i="10"/>
  <c r="K1218" i="10"/>
  <c r="L560" i="10"/>
  <c r="K560" i="10"/>
  <c r="K607" i="10"/>
  <c r="L607" i="10"/>
  <c r="L748" i="10"/>
  <c r="K748" i="10"/>
  <c r="L795" i="10"/>
  <c r="K795" i="10"/>
  <c r="L1124" i="10"/>
  <c r="K1124" i="10"/>
  <c r="L1265" i="10"/>
  <c r="K1265" i="10"/>
  <c r="K86" i="10"/>
  <c r="L86" i="10"/>
  <c r="K273" i="10"/>
  <c r="L273" i="10"/>
  <c r="L132" i="10"/>
  <c r="K132" i="10"/>
  <c r="L179" i="10"/>
  <c r="K179" i="10"/>
  <c r="L321" i="10"/>
  <c r="K321" i="10"/>
  <c r="K372" i="10"/>
  <c r="L372" i="10"/>
  <c r="L419" i="10"/>
  <c r="K419" i="10"/>
  <c r="L513" i="10"/>
  <c r="K513" i="10"/>
  <c r="K701" i="10"/>
  <c r="L701" i="10"/>
  <c r="L842" i="10"/>
  <c r="K842" i="10"/>
  <c r="L889" i="10"/>
  <c r="K889" i="10"/>
  <c r="K936" i="10"/>
  <c r="L936" i="10"/>
  <c r="K1077" i="10"/>
  <c r="L1077" i="10"/>
  <c r="B1266" i="10"/>
  <c r="E1266" i="10" s="1"/>
  <c r="A1266" i="10"/>
  <c r="B1219" i="10"/>
  <c r="E1219" i="10" s="1"/>
  <c r="A1219" i="10"/>
  <c r="B1172" i="10"/>
  <c r="E1172" i="10" s="1"/>
  <c r="A1172" i="10"/>
  <c r="B1125" i="10"/>
  <c r="E1125" i="10" s="1"/>
  <c r="A1125" i="10"/>
  <c r="B1078" i="10"/>
  <c r="E1078" i="10" s="1"/>
  <c r="A1078" i="10"/>
  <c r="B1031" i="10"/>
  <c r="E1031" i="10" s="1"/>
  <c r="A1031" i="10"/>
  <c r="B984" i="10"/>
  <c r="E984" i="10" s="1"/>
  <c r="A984" i="10"/>
  <c r="B937" i="10"/>
  <c r="E937" i="10" s="1"/>
  <c r="A937" i="10"/>
  <c r="B890" i="10"/>
  <c r="E890" i="10" s="1"/>
  <c r="A890" i="10"/>
  <c r="B843" i="10"/>
  <c r="E843" i="10" s="1"/>
  <c r="A843" i="10"/>
  <c r="B796" i="10"/>
  <c r="E796" i="10" s="1"/>
  <c r="A796" i="10"/>
  <c r="B749" i="10"/>
  <c r="E749" i="10" s="1"/>
  <c r="A749" i="10"/>
  <c r="B702" i="10"/>
  <c r="E702" i="10" s="1"/>
  <c r="A702" i="10"/>
  <c r="B655" i="10"/>
  <c r="E655" i="10" s="1"/>
  <c r="A655" i="10"/>
  <c r="B608" i="10"/>
  <c r="E608" i="10" s="1"/>
  <c r="A608" i="10"/>
  <c r="B561" i="10"/>
  <c r="E561" i="10" s="1"/>
  <c r="A561" i="10"/>
  <c r="B514" i="10"/>
  <c r="E514" i="10" s="1"/>
  <c r="A514" i="10"/>
  <c r="B420" i="10"/>
  <c r="E420" i="10" s="1"/>
  <c r="A420" i="10"/>
  <c r="B373" i="10"/>
  <c r="E373" i="10" s="1"/>
  <c r="A373" i="10"/>
  <c r="A322" i="10"/>
  <c r="C323" i="10"/>
  <c r="B322" i="10"/>
  <c r="E322" i="10" s="1"/>
  <c r="J322" i="10" s="1"/>
  <c r="A274" i="10"/>
  <c r="B274" i="10"/>
  <c r="E274" i="10" s="1"/>
  <c r="J274" i="10" s="1"/>
  <c r="C275" i="10"/>
  <c r="A227" i="10"/>
  <c r="C228" i="10"/>
  <c r="B227" i="10"/>
  <c r="E227" i="10" s="1"/>
  <c r="J227" i="10" s="1"/>
  <c r="A180" i="10"/>
  <c r="C181" i="10"/>
  <c r="B180" i="10"/>
  <c r="E180" i="10" s="1"/>
  <c r="J180" i="10" s="1"/>
  <c r="A133" i="10"/>
  <c r="C134" i="10"/>
  <c r="B133" i="10"/>
  <c r="E133" i="10" s="1"/>
  <c r="J133" i="10" s="1"/>
  <c r="C88" i="10"/>
  <c r="B87" i="10"/>
  <c r="E87" i="10" s="1"/>
  <c r="J87" i="10" s="1"/>
  <c r="A87" i="10"/>
  <c r="P29" i="5"/>
  <c r="P25" i="5"/>
  <c r="P23" i="5"/>
  <c r="P21" i="5"/>
  <c r="P19" i="5"/>
  <c r="P17" i="5"/>
  <c r="P15" i="5"/>
  <c r="P13" i="5"/>
  <c r="P11" i="5"/>
  <c r="P9" i="5"/>
  <c r="P7" i="5"/>
  <c r="P5" i="5"/>
  <c r="K87" i="10" l="1"/>
  <c r="L87" i="10"/>
  <c r="J561" i="10"/>
  <c r="E562" i="10"/>
  <c r="J937" i="10"/>
  <c r="E938" i="10"/>
  <c r="L467" i="10"/>
  <c r="L468" i="10" s="1"/>
  <c r="B509" i="4" s="1"/>
  <c r="K467" i="10"/>
  <c r="K468" i="10" s="1"/>
  <c r="B508" i="4" s="1"/>
  <c r="J468" i="10"/>
  <c r="B495" i="4" s="1"/>
  <c r="L227" i="10"/>
  <c r="K227" i="10"/>
  <c r="J420" i="10"/>
  <c r="E421" i="10"/>
  <c r="J655" i="10"/>
  <c r="E656" i="10"/>
  <c r="J749" i="10"/>
  <c r="E750" i="10"/>
  <c r="J843" i="10"/>
  <c r="E844" i="10"/>
  <c r="J1031" i="10"/>
  <c r="E1032" i="10"/>
  <c r="J1125" i="10"/>
  <c r="E1126" i="10"/>
  <c r="J1219" i="10"/>
  <c r="E1220" i="10"/>
  <c r="K180" i="10"/>
  <c r="L180" i="10"/>
  <c r="K274" i="10"/>
  <c r="L274" i="10"/>
  <c r="K133" i="10"/>
  <c r="L133" i="10"/>
  <c r="K322" i="10"/>
  <c r="L322" i="10"/>
  <c r="J373" i="10"/>
  <c r="E374" i="10"/>
  <c r="J514" i="10"/>
  <c r="E515" i="10"/>
  <c r="J608" i="10"/>
  <c r="E609" i="10"/>
  <c r="J702" i="10"/>
  <c r="E703" i="10"/>
  <c r="J796" i="10"/>
  <c r="E797" i="10"/>
  <c r="J890" i="10"/>
  <c r="E891" i="10"/>
  <c r="J984" i="10"/>
  <c r="E985" i="10"/>
  <c r="J1078" i="10"/>
  <c r="E1079" i="10"/>
  <c r="J1172" i="10"/>
  <c r="E1173" i="10"/>
  <c r="J1266" i="10"/>
  <c r="E1267" i="10"/>
  <c r="A323" i="10"/>
  <c r="C324" i="10"/>
  <c r="B323" i="10"/>
  <c r="E323" i="10" s="1"/>
  <c r="J323" i="10" s="1"/>
  <c r="A275" i="10"/>
  <c r="B275" i="10"/>
  <c r="E275" i="10" s="1"/>
  <c r="J275" i="10" s="1"/>
  <c r="C276" i="10"/>
  <c r="A228" i="10"/>
  <c r="C229" i="10"/>
  <c r="B228" i="10"/>
  <c r="E228" i="10" s="1"/>
  <c r="J228" i="10" s="1"/>
  <c r="A181" i="10"/>
  <c r="B181" i="10"/>
  <c r="E181" i="10" s="1"/>
  <c r="J181" i="10" s="1"/>
  <c r="C182" i="10"/>
  <c r="A134" i="10"/>
  <c r="C135" i="10"/>
  <c r="B134" i="10"/>
  <c r="E134" i="10" s="1"/>
  <c r="J134" i="10" s="1"/>
  <c r="C89" i="10"/>
  <c r="B88" i="10"/>
  <c r="E88" i="10" s="1"/>
  <c r="J88" i="10" s="1"/>
  <c r="A88" i="10"/>
  <c r="P27" i="5"/>
  <c r="Q21" i="5"/>
  <c r="Q23" i="5"/>
  <c r="Q25" i="5"/>
  <c r="Q27" i="5"/>
  <c r="Q5" i="5"/>
  <c r="Q7" i="5"/>
  <c r="Q9" i="5"/>
  <c r="Q11" i="5"/>
  <c r="Q13" i="5"/>
  <c r="Q15" i="5"/>
  <c r="Q17" i="5"/>
  <c r="Q19" i="5"/>
  <c r="Q29" i="5"/>
  <c r="P6" i="5"/>
  <c r="P8" i="5"/>
  <c r="P10" i="5"/>
  <c r="P12" i="5"/>
  <c r="P14" i="5"/>
  <c r="P16" i="5"/>
  <c r="P18" i="5"/>
  <c r="P20" i="5"/>
  <c r="P22" i="5"/>
  <c r="P24" i="5"/>
  <c r="P26" i="5"/>
  <c r="P28" i="5"/>
  <c r="P30" i="5"/>
  <c r="Q6" i="5"/>
  <c r="Q8" i="5"/>
  <c r="Q10" i="5"/>
  <c r="Q12" i="5"/>
  <c r="Q14" i="5"/>
  <c r="Q16" i="5"/>
  <c r="Q18" i="5"/>
  <c r="Q20" i="5"/>
  <c r="Q22" i="5"/>
  <c r="Q24" i="5"/>
  <c r="Q26" i="5"/>
  <c r="Q28" i="5"/>
  <c r="Q30" i="5"/>
  <c r="K134" i="10" l="1"/>
  <c r="L134" i="10"/>
  <c r="K275" i="10"/>
  <c r="L275" i="10"/>
  <c r="L1172" i="10"/>
  <c r="L1173" i="10" s="1"/>
  <c r="B1319" i="4" s="1"/>
  <c r="K1172" i="10"/>
  <c r="K1173" i="10" s="1"/>
  <c r="B1318" i="4" s="1"/>
  <c r="J1173" i="10"/>
  <c r="B1305" i="4" s="1"/>
  <c r="K984" i="10"/>
  <c r="K985" i="10" s="1"/>
  <c r="B1102" i="4" s="1"/>
  <c r="L984" i="10"/>
  <c r="L985" i="10" s="1"/>
  <c r="B1103" i="4" s="1"/>
  <c r="J985" i="10"/>
  <c r="B1089" i="4" s="1"/>
  <c r="L796" i="10"/>
  <c r="L797" i="10" s="1"/>
  <c r="B887" i="4" s="1"/>
  <c r="K796" i="10"/>
  <c r="K797" i="10" s="1"/>
  <c r="B886" i="4" s="1"/>
  <c r="J797" i="10"/>
  <c r="B873" i="4" s="1"/>
  <c r="K608" i="10"/>
  <c r="K609" i="10" s="1"/>
  <c r="B670" i="4" s="1"/>
  <c r="L608" i="10"/>
  <c r="L609" i="10" s="1"/>
  <c r="B671" i="4" s="1"/>
  <c r="J609" i="10"/>
  <c r="B657" i="4" s="1"/>
  <c r="L373" i="10"/>
  <c r="L374" i="10" s="1"/>
  <c r="K373" i="10"/>
  <c r="K374" i="10" s="1"/>
  <c r="J374" i="10"/>
  <c r="B387" i="4" s="1"/>
  <c r="K1125" i="10"/>
  <c r="K1126" i="10" s="1"/>
  <c r="B1264" i="4" s="1"/>
  <c r="L1125" i="10"/>
  <c r="L1126" i="10" s="1"/>
  <c r="B1265" i="4" s="1"/>
  <c r="J1126" i="10"/>
  <c r="B1251" i="4" s="1"/>
  <c r="K843" i="10"/>
  <c r="K844" i="10" s="1"/>
  <c r="B940" i="4" s="1"/>
  <c r="L843" i="10"/>
  <c r="L844" i="10" s="1"/>
  <c r="B941" i="4" s="1"/>
  <c r="J844" i="10"/>
  <c r="B927" i="4" s="1"/>
  <c r="L655" i="10"/>
  <c r="L656" i="10" s="1"/>
  <c r="B725" i="4" s="1"/>
  <c r="K655" i="10"/>
  <c r="K656" i="10" s="1"/>
  <c r="B724" i="4" s="1"/>
  <c r="J656" i="10"/>
  <c r="B711" i="4" s="1"/>
  <c r="L181" i="10"/>
  <c r="K181" i="10"/>
  <c r="L323" i="10"/>
  <c r="K323" i="10"/>
  <c r="K1266" i="10"/>
  <c r="K1267" i="10" s="1"/>
  <c r="B1426" i="4" s="1"/>
  <c r="L1266" i="10"/>
  <c r="L1267" i="10" s="1"/>
  <c r="B1427" i="4" s="1"/>
  <c r="J1267" i="10"/>
  <c r="B1413" i="4" s="1"/>
  <c r="K1078" i="10"/>
  <c r="K1079" i="10" s="1"/>
  <c r="B1210" i="4" s="1"/>
  <c r="L1078" i="10"/>
  <c r="L1079" i="10" s="1"/>
  <c r="B1211" i="4" s="1"/>
  <c r="J1079" i="10"/>
  <c r="B1197" i="4" s="1"/>
  <c r="K890" i="10"/>
  <c r="K891" i="10" s="1"/>
  <c r="B994" i="4" s="1"/>
  <c r="L890" i="10"/>
  <c r="L891" i="10" s="1"/>
  <c r="B995" i="4" s="1"/>
  <c r="J891" i="10"/>
  <c r="B981" i="4" s="1"/>
  <c r="L702" i="10"/>
  <c r="L703" i="10" s="1"/>
  <c r="B779" i="4" s="1"/>
  <c r="K702" i="10"/>
  <c r="K703" i="10" s="1"/>
  <c r="B778" i="4" s="1"/>
  <c r="J703" i="10"/>
  <c r="B765" i="4" s="1"/>
  <c r="L514" i="10"/>
  <c r="L515" i="10" s="1"/>
  <c r="B563" i="4" s="1"/>
  <c r="K514" i="10"/>
  <c r="K515" i="10" s="1"/>
  <c r="B562" i="4" s="1"/>
  <c r="J515" i="10"/>
  <c r="B549" i="4" s="1"/>
  <c r="L1219" i="10"/>
  <c r="L1220" i="10" s="1"/>
  <c r="B1373" i="4" s="1"/>
  <c r="K1219" i="10"/>
  <c r="K1220" i="10" s="1"/>
  <c r="B1372" i="4" s="1"/>
  <c r="J1220" i="10"/>
  <c r="B1359" i="4" s="1"/>
  <c r="K1031" i="10"/>
  <c r="K1032" i="10" s="1"/>
  <c r="B1156" i="4" s="1"/>
  <c r="L1031" i="10"/>
  <c r="L1032" i="10" s="1"/>
  <c r="B1157" i="4" s="1"/>
  <c r="J1032" i="10"/>
  <c r="B1143" i="4" s="1"/>
  <c r="K749" i="10"/>
  <c r="K750" i="10" s="1"/>
  <c r="B832" i="4" s="1"/>
  <c r="L749" i="10"/>
  <c r="L750" i="10" s="1"/>
  <c r="B833" i="4" s="1"/>
  <c r="J750" i="10"/>
  <c r="B819" i="4" s="1"/>
  <c r="L420" i="10"/>
  <c r="L421" i="10" s="1"/>
  <c r="B455" i="4" s="1"/>
  <c r="K420" i="10"/>
  <c r="K421" i="10" s="1"/>
  <c r="B454" i="4" s="1"/>
  <c r="J421" i="10"/>
  <c r="B441" i="4" s="1"/>
  <c r="K561" i="10"/>
  <c r="K562" i="10" s="1"/>
  <c r="B616" i="4" s="1"/>
  <c r="L561" i="10"/>
  <c r="L562" i="10" s="1"/>
  <c r="B617" i="4" s="1"/>
  <c r="J562" i="10"/>
  <c r="B603" i="4" s="1"/>
  <c r="L88" i="10"/>
  <c r="K88" i="10"/>
  <c r="K228" i="10"/>
  <c r="L228" i="10"/>
  <c r="L937" i="10"/>
  <c r="L938" i="10" s="1"/>
  <c r="B1049" i="4" s="1"/>
  <c r="K937" i="10"/>
  <c r="K938" i="10" s="1"/>
  <c r="B1048" i="4" s="1"/>
  <c r="J938" i="10"/>
  <c r="B1035" i="4" s="1"/>
  <c r="A324" i="10"/>
  <c r="C325" i="10"/>
  <c r="B324" i="10"/>
  <c r="E324" i="10" s="1"/>
  <c r="J324" i="10" s="1"/>
  <c r="A276" i="10"/>
  <c r="B276" i="10"/>
  <c r="E276" i="10" s="1"/>
  <c r="J276" i="10" s="1"/>
  <c r="C277" i="10"/>
  <c r="A229" i="10"/>
  <c r="C230" i="10"/>
  <c r="B229" i="10"/>
  <c r="E229" i="10" s="1"/>
  <c r="J229" i="10" s="1"/>
  <c r="A182" i="10"/>
  <c r="C183" i="10"/>
  <c r="B182" i="10"/>
  <c r="E182" i="10" s="1"/>
  <c r="J182" i="10" s="1"/>
  <c r="A135" i="10"/>
  <c r="C136" i="10"/>
  <c r="B135" i="10"/>
  <c r="E135" i="10" s="1"/>
  <c r="J135" i="10" s="1"/>
  <c r="C90" i="10"/>
  <c r="B89" i="10"/>
  <c r="E89" i="10" s="1"/>
  <c r="J89" i="10" s="1"/>
  <c r="A89" i="10"/>
  <c r="L324" i="10" l="1"/>
  <c r="K324" i="10"/>
  <c r="L135" i="10"/>
  <c r="K135" i="10"/>
  <c r="K229" i="10"/>
  <c r="L229" i="10"/>
  <c r="K276" i="10"/>
  <c r="L276" i="10"/>
  <c r="L89" i="10"/>
  <c r="K89" i="10"/>
  <c r="L182" i="10"/>
  <c r="K182" i="10"/>
  <c r="A325" i="10"/>
  <c r="C326" i="10"/>
  <c r="B325" i="10"/>
  <c r="E325" i="10" s="1"/>
  <c r="J325" i="10" s="1"/>
  <c r="A277" i="10"/>
  <c r="B277" i="10"/>
  <c r="E277" i="10" s="1"/>
  <c r="J277" i="10" s="1"/>
  <c r="C278" i="10"/>
  <c r="A230" i="10"/>
  <c r="B230" i="10"/>
  <c r="E230" i="10" s="1"/>
  <c r="J230" i="10" s="1"/>
  <c r="C231" i="10"/>
  <c r="A183" i="10"/>
  <c r="B183" i="10"/>
  <c r="E183" i="10" s="1"/>
  <c r="J183" i="10" s="1"/>
  <c r="C184" i="10"/>
  <c r="A136" i="10"/>
  <c r="C137" i="10"/>
  <c r="B136" i="10"/>
  <c r="E136" i="10" s="1"/>
  <c r="J136" i="10" s="1"/>
  <c r="C91" i="10"/>
  <c r="B90" i="10"/>
  <c r="E90" i="10" s="1"/>
  <c r="J90" i="10" s="1"/>
  <c r="A90" i="10"/>
  <c r="L230" i="10" l="1"/>
  <c r="K230" i="10"/>
  <c r="K136" i="10"/>
  <c r="L136" i="10"/>
  <c r="L325" i="10"/>
  <c r="K325" i="10"/>
  <c r="K183" i="10"/>
  <c r="L183" i="10"/>
  <c r="L90" i="10"/>
  <c r="K90" i="10"/>
  <c r="L277" i="10"/>
  <c r="K277" i="10"/>
  <c r="A326" i="10"/>
  <c r="B326" i="10"/>
  <c r="E326" i="10" s="1"/>
  <c r="A278" i="10"/>
  <c r="B278" i="10"/>
  <c r="E278" i="10" s="1"/>
  <c r="J278" i="10" s="1"/>
  <c r="C279" i="10"/>
  <c r="A231" i="10"/>
  <c r="B231" i="10"/>
  <c r="E231" i="10" s="1"/>
  <c r="J231" i="10" s="1"/>
  <c r="C232" i="10"/>
  <c r="A184" i="10"/>
  <c r="C185" i="10"/>
  <c r="B184" i="10"/>
  <c r="E184" i="10" s="1"/>
  <c r="J184" i="10" s="1"/>
  <c r="A137" i="10"/>
  <c r="C138" i="10"/>
  <c r="B137" i="10"/>
  <c r="E137" i="10" s="1"/>
  <c r="J137" i="10" s="1"/>
  <c r="B91" i="10"/>
  <c r="E91" i="10" s="1"/>
  <c r="A91" i="10"/>
  <c r="L278" i="10" l="1"/>
  <c r="K278" i="10"/>
  <c r="L231" i="10"/>
  <c r="K231" i="10"/>
  <c r="L184" i="10"/>
  <c r="K184" i="10"/>
  <c r="J326" i="10"/>
  <c r="E327" i="10"/>
  <c r="AC10" i="5" s="1"/>
  <c r="J91" i="10"/>
  <c r="E92" i="10"/>
  <c r="AC5" i="5" s="1"/>
  <c r="L137" i="10"/>
  <c r="K137" i="10"/>
  <c r="A279" i="10"/>
  <c r="B279" i="10"/>
  <c r="E279" i="10" s="1"/>
  <c r="A232" i="10"/>
  <c r="B232" i="10"/>
  <c r="E232" i="10" s="1"/>
  <c r="A185" i="10"/>
  <c r="B185" i="10"/>
  <c r="E185" i="10" s="1"/>
  <c r="A138" i="10"/>
  <c r="B138" i="10"/>
  <c r="E138" i="10" s="1"/>
  <c r="J232" i="10" l="1"/>
  <c r="E233" i="10"/>
  <c r="AC8" i="5" s="1"/>
  <c r="J138" i="10"/>
  <c r="E139" i="10"/>
  <c r="AC6" i="5" s="1"/>
  <c r="L326" i="10"/>
  <c r="L327" i="10" s="1"/>
  <c r="B347" i="4" s="1"/>
  <c r="K326" i="10"/>
  <c r="K327" i="10" s="1"/>
  <c r="B346" i="4" s="1"/>
  <c r="J327" i="10"/>
  <c r="B333" i="4" s="1"/>
  <c r="J279" i="10"/>
  <c r="E280" i="10"/>
  <c r="AC9" i="5" s="1"/>
  <c r="J185" i="10"/>
  <c r="E186" i="10"/>
  <c r="AC7" i="5" s="1"/>
  <c r="L91" i="10"/>
  <c r="L92" i="10" s="1"/>
  <c r="B77" i="4" s="1"/>
  <c r="K91" i="10"/>
  <c r="K92" i="10" s="1"/>
  <c r="B76" i="4" s="1"/>
  <c r="J92" i="10"/>
  <c r="B63" i="4" s="1"/>
  <c r="R30" i="5"/>
  <c r="R28" i="5"/>
  <c r="R26" i="5"/>
  <c r="R24" i="5"/>
  <c r="R22" i="5"/>
  <c r="R20" i="5"/>
  <c r="R18" i="5"/>
  <c r="R16" i="5"/>
  <c r="R14" i="5"/>
  <c r="R12" i="5"/>
  <c r="R10" i="5"/>
  <c r="R8" i="5"/>
  <c r="R6" i="5"/>
  <c r="AC31" i="5" l="1"/>
  <c r="L279" i="10"/>
  <c r="L280" i="10" s="1"/>
  <c r="B293" i="4" s="1"/>
  <c r="K279" i="10"/>
  <c r="K280" i="10" s="1"/>
  <c r="B292" i="4" s="1"/>
  <c r="J280" i="10"/>
  <c r="B279" i="4" s="1"/>
  <c r="K185" i="10"/>
  <c r="K186" i="10" s="1"/>
  <c r="B184" i="4" s="1"/>
  <c r="L185" i="10"/>
  <c r="L186" i="10" s="1"/>
  <c r="B185" i="4" s="1"/>
  <c r="J186" i="10"/>
  <c r="B171" i="4" s="1"/>
  <c r="K138" i="10"/>
  <c r="K139" i="10" s="1"/>
  <c r="B130" i="4" s="1"/>
  <c r="L138" i="10"/>
  <c r="L139" i="10" s="1"/>
  <c r="B131" i="4" s="1"/>
  <c r="J139" i="10"/>
  <c r="B117" i="4" s="1"/>
  <c r="L232" i="10"/>
  <c r="L233" i="10" s="1"/>
  <c r="B239" i="4" s="1"/>
  <c r="K232" i="10"/>
  <c r="K233" i="10" s="1"/>
  <c r="B238" i="4" s="1"/>
  <c r="J233" i="10"/>
  <c r="B225" i="4" s="1"/>
  <c r="R7" i="5"/>
  <c r="R11" i="5"/>
  <c r="R15" i="5"/>
  <c r="R19" i="5"/>
  <c r="R23" i="5"/>
  <c r="R27" i="5"/>
  <c r="R9" i="5"/>
  <c r="R13" i="5"/>
  <c r="R17" i="5"/>
  <c r="R21" i="5"/>
  <c r="R25" i="5"/>
  <c r="R29" i="5"/>
  <c r="R5" i="5"/>
  <c r="Q4" i="5" l="1"/>
  <c r="P4" i="5"/>
  <c r="Y6" i="5" l="1"/>
  <c r="S25" i="5" l="1"/>
  <c r="S30" i="5"/>
  <c r="S26" i="5"/>
  <c r="S22" i="5"/>
  <c r="S18" i="5"/>
  <c r="S14" i="5"/>
  <c r="S23" i="5"/>
  <c r="S28" i="5"/>
  <c r="S24" i="5"/>
  <c r="S20" i="5"/>
  <c r="S16" i="5"/>
  <c r="S7" i="5" l="1"/>
  <c r="S13" i="5"/>
  <c r="S6" i="5"/>
  <c r="S29" i="5"/>
  <c r="S11" i="5"/>
  <c r="S27" i="5"/>
  <c r="S17" i="5"/>
  <c r="S10" i="5"/>
  <c r="S8" i="5"/>
  <c r="S9" i="5"/>
  <c r="S19" i="5"/>
  <c r="S12" i="5"/>
  <c r="S21" i="5"/>
  <c r="S5" i="5"/>
  <c r="S15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E5" i="5"/>
  <c r="E6" i="5"/>
  <c r="E30" i="5" l="1"/>
  <c r="B1425" i="4"/>
  <c r="O30" i="5" s="1"/>
  <c r="B1415" i="4"/>
  <c r="G30" i="5" s="1"/>
  <c r="B1424" i="4"/>
  <c r="N30" i="5" s="1"/>
  <c r="B1414" i="4"/>
  <c r="F30" i="5" s="1"/>
  <c r="B1419" i="4"/>
  <c r="K30" i="5" s="1"/>
  <c r="B1441" i="4"/>
  <c r="M30" i="5" s="1"/>
  <c r="B1423" i="4"/>
  <c r="E29" i="5"/>
  <c r="B1371" i="4"/>
  <c r="O29" i="5" s="1"/>
  <c r="B1361" i="4"/>
  <c r="G29" i="5" s="1"/>
  <c r="B1370" i="4"/>
  <c r="N29" i="5" s="1"/>
  <c r="B1360" i="4"/>
  <c r="F29" i="5" s="1"/>
  <c r="B1365" i="4"/>
  <c r="K29" i="5" s="1"/>
  <c r="B1387" i="4"/>
  <c r="M29" i="5" s="1"/>
  <c r="B1369" i="4"/>
  <c r="E28" i="5"/>
  <c r="B1317" i="4"/>
  <c r="O28" i="5" s="1"/>
  <c r="B1307" i="4"/>
  <c r="G28" i="5" s="1"/>
  <c r="B1316" i="4"/>
  <c r="N28" i="5" s="1"/>
  <c r="B1306" i="4"/>
  <c r="F28" i="5" s="1"/>
  <c r="B1333" i="4"/>
  <c r="M28" i="5" s="1"/>
  <c r="B1315" i="4"/>
  <c r="B1311" i="4"/>
  <c r="K28" i="5" s="1"/>
  <c r="E27" i="5"/>
  <c r="B1263" i="4"/>
  <c r="O27" i="5" s="1"/>
  <c r="B1253" i="4"/>
  <c r="G27" i="5" s="1"/>
  <c r="B1262" i="4"/>
  <c r="N27" i="5" s="1"/>
  <c r="B1252" i="4"/>
  <c r="F27" i="5" s="1"/>
  <c r="B1257" i="4"/>
  <c r="K27" i="5" s="1"/>
  <c r="B1279" i="4"/>
  <c r="M27" i="5" s="1"/>
  <c r="B1261" i="4"/>
  <c r="E26" i="5"/>
  <c r="B1209" i="4"/>
  <c r="O26" i="5" s="1"/>
  <c r="B1199" i="4"/>
  <c r="G26" i="5" s="1"/>
  <c r="B1208" i="4"/>
  <c r="N26" i="5" s="1"/>
  <c r="B1198" i="4"/>
  <c r="F26" i="5" s="1"/>
  <c r="B1203" i="4"/>
  <c r="K26" i="5" s="1"/>
  <c r="B1225" i="4"/>
  <c r="M26" i="5" s="1"/>
  <c r="B1207" i="4"/>
  <c r="E25" i="5"/>
  <c r="B1155" i="4"/>
  <c r="O25" i="5" s="1"/>
  <c r="B1145" i="4"/>
  <c r="G25" i="5" s="1"/>
  <c r="B1154" i="4"/>
  <c r="N25" i="5" s="1"/>
  <c r="B1144" i="4"/>
  <c r="F25" i="5" s="1"/>
  <c r="B1171" i="4"/>
  <c r="M25" i="5" s="1"/>
  <c r="B1153" i="4"/>
  <c r="B1149" i="4"/>
  <c r="K25" i="5" s="1"/>
  <c r="E24" i="5"/>
  <c r="B1101" i="4"/>
  <c r="O24" i="5" s="1"/>
  <c r="B1091" i="4"/>
  <c r="G24" i="5" s="1"/>
  <c r="B1100" i="4"/>
  <c r="N24" i="5" s="1"/>
  <c r="B1090" i="4"/>
  <c r="F24" i="5" s="1"/>
  <c r="B1117" i="4"/>
  <c r="M24" i="5" s="1"/>
  <c r="B1099" i="4"/>
  <c r="B1095" i="4"/>
  <c r="K24" i="5" s="1"/>
  <c r="E23" i="5"/>
  <c r="B1047" i="4"/>
  <c r="O23" i="5" s="1"/>
  <c r="B1037" i="4"/>
  <c r="G23" i="5" s="1"/>
  <c r="B1041" i="4"/>
  <c r="K23" i="5" s="1"/>
  <c r="B1046" i="4"/>
  <c r="N23" i="5" s="1"/>
  <c r="B1036" i="4"/>
  <c r="F23" i="5" s="1"/>
  <c r="B1063" i="4"/>
  <c r="M23" i="5" s="1"/>
  <c r="B1045" i="4"/>
  <c r="E22" i="5"/>
  <c r="B987" i="4"/>
  <c r="K22" i="5" s="1"/>
  <c r="B993" i="4"/>
  <c r="O22" i="5" s="1"/>
  <c r="B983" i="4"/>
  <c r="G22" i="5" s="1"/>
  <c r="B992" i="4"/>
  <c r="N22" i="5" s="1"/>
  <c r="B982" i="4"/>
  <c r="F22" i="5" s="1"/>
  <c r="B1009" i="4"/>
  <c r="M22" i="5" s="1"/>
  <c r="B991" i="4"/>
  <c r="E21" i="5"/>
  <c r="B939" i="4"/>
  <c r="O21" i="5" s="1"/>
  <c r="B929" i="4"/>
  <c r="G21" i="5" s="1"/>
  <c r="B938" i="4"/>
  <c r="N21" i="5" s="1"/>
  <c r="B928" i="4"/>
  <c r="F21" i="5" s="1"/>
  <c r="B955" i="4"/>
  <c r="M21" i="5" s="1"/>
  <c r="B937" i="4"/>
  <c r="B933" i="4"/>
  <c r="K21" i="5" s="1"/>
  <c r="E20" i="5"/>
  <c r="B885" i="4"/>
  <c r="O20" i="5" s="1"/>
  <c r="B875" i="4"/>
  <c r="G20" i="5" s="1"/>
  <c r="B884" i="4"/>
  <c r="N20" i="5" s="1"/>
  <c r="B874" i="4"/>
  <c r="F20" i="5" s="1"/>
  <c r="B901" i="4"/>
  <c r="M20" i="5" s="1"/>
  <c r="B883" i="4"/>
  <c r="B879" i="4"/>
  <c r="K20" i="5" s="1"/>
  <c r="E19" i="5"/>
  <c r="B831" i="4"/>
  <c r="O19" i="5" s="1"/>
  <c r="B821" i="4"/>
  <c r="G19" i="5" s="1"/>
  <c r="B830" i="4"/>
  <c r="N19" i="5" s="1"/>
  <c r="B820" i="4"/>
  <c r="F19" i="5" s="1"/>
  <c r="B825" i="4"/>
  <c r="K19" i="5" s="1"/>
  <c r="B847" i="4"/>
  <c r="M19" i="5" s="1"/>
  <c r="B829" i="4"/>
  <c r="E18" i="5"/>
  <c r="B777" i="4"/>
  <c r="O18" i="5" s="1"/>
  <c r="B767" i="4"/>
  <c r="G18" i="5" s="1"/>
  <c r="B776" i="4"/>
  <c r="N18" i="5" s="1"/>
  <c r="B766" i="4"/>
  <c r="F18" i="5" s="1"/>
  <c r="B771" i="4"/>
  <c r="K18" i="5" s="1"/>
  <c r="B793" i="4"/>
  <c r="M18" i="5" s="1"/>
  <c r="B775" i="4"/>
  <c r="E17" i="5"/>
  <c r="B723" i="4"/>
  <c r="O17" i="5" s="1"/>
  <c r="B713" i="4"/>
  <c r="G17" i="5" s="1"/>
  <c r="B722" i="4"/>
  <c r="N17" i="5" s="1"/>
  <c r="B712" i="4"/>
  <c r="F17" i="5" s="1"/>
  <c r="B717" i="4"/>
  <c r="K17" i="5" s="1"/>
  <c r="B739" i="4"/>
  <c r="M17" i="5" s="1"/>
  <c r="B721" i="4"/>
  <c r="E16" i="5"/>
  <c r="B669" i="4"/>
  <c r="O16" i="5" s="1"/>
  <c r="B659" i="4"/>
  <c r="G16" i="5" s="1"/>
  <c r="B668" i="4"/>
  <c r="N16" i="5" s="1"/>
  <c r="B658" i="4"/>
  <c r="F16" i="5" s="1"/>
  <c r="B663" i="4"/>
  <c r="K16" i="5" s="1"/>
  <c r="B685" i="4"/>
  <c r="M16" i="5" s="1"/>
  <c r="B667" i="4"/>
  <c r="E15" i="5"/>
  <c r="B615" i="4"/>
  <c r="O15" i="5" s="1"/>
  <c r="B605" i="4"/>
  <c r="G15" i="5" s="1"/>
  <c r="B614" i="4"/>
  <c r="N15" i="5" s="1"/>
  <c r="B604" i="4"/>
  <c r="F15" i="5" s="1"/>
  <c r="B609" i="4"/>
  <c r="K15" i="5" s="1"/>
  <c r="B631" i="4"/>
  <c r="M15" i="5" s="1"/>
  <c r="B613" i="4"/>
  <c r="E14" i="5"/>
  <c r="B561" i="4"/>
  <c r="O14" i="5" s="1"/>
  <c r="B551" i="4"/>
  <c r="G14" i="5" s="1"/>
  <c r="B560" i="4"/>
  <c r="N14" i="5" s="1"/>
  <c r="B550" i="4"/>
  <c r="F14" i="5" s="1"/>
  <c r="B555" i="4"/>
  <c r="K14" i="5" s="1"/>
  <c r="B577" i="4"/>
  <c r="M14" i="5" s="1"/>
  <c r="B559" i="4"/>
  <c r="E13" i="5"/>
  <c r="B507" i="4"/>
  <c r="O13" i="5" s="1"/>
  <c r="B497" i="4"/>
  <c r="G13" i="5" s="1"/>
  <c r="B506" i="4"/>
  <c r="N13" i="5" s="1"/>
  <c r="B496" i="4"/>
  <c r="F13" i="5" s="1"/>
  <c r="B501" i="4"/>
  <c r="K13" i="5" s="1"/>
  <c r="B523" i="4"/>
  <c r="M13" i="5" s="1"/>
  <c r="B505" i="4"/>
  <c r="E12" i="5"/>
  <c r="B453" i="4"/>
  <c r="O12" i="5" s="1"/>
  <c r="B443" i="4"/>
  <c r="G12" i="5" s="1"/>
  <c r="B452" i="4"/>
  <c r="N12" i="5" s="1"/>
  <c r="B442" i="4"/>
  <c r="F12" i="5" s="1"/>
  <c r="B447" i="4"/>
  <c r="K12" i="5" s="1"/>
  <c r="B469" i="4"/>
  <c r="M12" i="5" s="1"/>
  <c r="B451" i="4"/>
  <c r="E11" i="5"/>
  <c r="B399" i="4"/>
  <c r="O11" i="5" s="1"/>
  <c r="B389" i="4"/>
  <c r="G11" i="5" s="1"/>
  <c r="B398" i="4"/>
  <c r="N11" i="5" s="1"/>
  <c r="B388" i="4"/>
  <c r="F11" i="5" s="1"/>
  <c r="B393" i="4"/>
  <c r="K11" i="5" s="1"/>
  <c r="B415" i="4"/>
  <c r="M11" i="5" s="1"/>
  <c r="B397" i="4"/>
  <c r="E10" i="5"/>
  <c r="B345" i="4"/>
  <c r="O10" i="5" s="1"/>
  <c r="B335" i="4"/>
  <c r="G10" i="5" s="1"/>
  <c r="B344" i="4"/>
  <c r="N10" i="5" s="1"/>
  <c r="B334" i="4"/>
  <c r="F10" i="5" s="1"/>
  <c r="B339" i="4"/>
  <c r="K10" i="5" s="1"/>
  <c r="B361" i="4"/>
  <c r="M10" i="5" s="1"/>
  <c r="B343" i="4"/>
  <c r="E9" i="5"/>
  <c r="B291" i="4"/>
  <c r="O9" i="5" s="1"/>
  <c r="B281" i="4"/>
  <c r="G9" i="5" s="1"/>
  <c r="B285" i="4"/>
  <c r="K9" i="5" s="1"/>
  <c r="B290" i="4"/>
  <c r="N9" i="5" s="1"/>
  <c r="B280" i="4"/>
  <c r="F9" i="5" s="1"/>
  <c r="B307" i="4"/>
  <c r="M9" i="5" s="1"/>
  <c r="B289" i="4"/>
  <c r="E8" i="5"/>
  <c r="B237" i="4"/>
  <c r="O8" i="5" s="1"/>
  <c r="B227" i="4"/>
  <c r="G8" i="5" s="1"/>
  <c r="B235" i="4"/>
  <c r="B231" i="4"/>
  <c r="K8" i="5" s="1"/>
  <c r="B236" i="4"/>
  <c r="N8" i="5" s="1"/>
  <c r="B226" i="4"/>
  <c r="F8" i="5" s="1"/>
  <c r="B253" i="4"/>
  <c r="M8" i="5" s="1"/>
  <c r="E7" i="5"/>
  <c r="B183" i="4"/>
  <c r="O7" i="5" s="1"/>
  <c r="B173" i="4"/>
  <c r="G7" i="5" s="1"/>
  <c r="B182" i="4"/>
  <c r="N7" i="5" s="1"/>
  <c r="B172" i="4"/>
  <c r="F7" i="5" s="1"/>
  <c r="B177" i="4"/>
  <c r="K7" i="5" s="1"/>
  <c r="B199" i="4"/>
  <c r="M7" i="5" s="1"/>
  <c r="B181" i="4"/>
  <c r="B145" i="4"/>
  <c r="M6" i="5" s="1"/>
  <c r="B129" i="4"/>
  <c r="O6" i="5" s="1"/>
  <c r="B128" i="4"/>
  <c r="N6" i="5" s="1"/>
  <c r="B127" i="4"/>
  <c r="B123" i="4"/>
  <c r="K6" i="5" s="1"/>
  <c r="B119" i="4"/>
  <c r="G6" i="5" s="1"/>
  <c r="B118" i="4"/>
  <c r="F6" i="5" s="1"/>
  <c r="B74" i="4"/>
  <c r="N5" i="5" s="1"/>
  <c r="B91" i="4"/>
  <c r="M5" i="5" s="1"/>
  <c r="L5" i="5"/>
  <c r="B75" i="4"/>
  <c r="O5" i="5" s="1"/>
  <c r="B73" i="4"/>
  <c r="B69" i="4"/>
  <c r="K5" i="5" s="1"/>
  <c r="B65" i="4"/>
  <c r="G5" i="5" s="1"/>
  <c r="B64" i="4"/>
  <c r="F5" i="5" s="1"/>
  <c r="L30" i="5" l="1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R4" i="5" l="1"/>
  <c r="S4" i="5" l="1"/>
  <c r="T4" i="5" l="1"/>
  <c r="B15" i="4" l="1"/>
  <c r="K4" i="5" s="1"/>
  <c r="B21" i="4"/>
  <c r="O4" i="5" s="1"/>
  <c r="B19" i="4"/>
  <c r="B20" i="4"/>
  <c r="N4" i="5" s="1"/>
  <c r="L4" i="5" l="1"/>
  <c r="J45" i="10"/>
  <c r="B9" i="4" s="1"/>
  <c r="B37" i="4" l="1"/>
  <c r="M4" i="5" s="1"/>
  <c r="E4" i="5"/>
  <c r="G4" i="5"/>
  <c r="B10" i="4"/>
  <c r="F4" i="5" s="1"/>
</calcChain>
</file>

<file path=xl/sharedStrings.xml><?xml version="1.0" encoding="utf-8"?>
<sst xmlns="http://schemas.openxmlformats.org/spreadsheetml/2006/main" count="3571" uniqueCount="272">
  <si>
    <t>Medarbejder</t>
  </si>
  <si>
    <t>Afdeling</t>
  </si>
  <si>
    <t>Ferie</t>
  </si>
  <si>
    <t>Sygemeldt</t>
  </si>
  <si>
    <t>Flekstid</t>
  </si>
  <si>
    <t>Medarbejder navn</t>
  </si>
  <si>
    <t>Løn nummer</t>
  </si>
  <si>
    <t>Rengøring</t>
  </si>
  <si>
    <t>Vinduespolering</t>
  </si>
  <si>
    <t>Ventilation</t>
  </si>
  <si>
    <t>AFDELING:</t>
  </si>
  <si>
    <t>Timeseddel timelønnede serviceoverenskomsten</t>
  </si>
  <si>
    <t>Løn nr.</t>
  </si>
  <si>
    <t>Løndel i dataløn</t>
  </si>
  <si>
    <t>Timer i alt incl. Sygeløn men skal fordeles</t>
  </si>
  <si>
    <t xml:space="preserve"> </t>
  </si>
  <si>
    <t>Arbejdstimer</t>
  </si>
  <si>
    <t>Tekst  fra overenskomst</t>
  </si>
  <si>
    <t>Bemærkning</t>
  </si>
  <si>
    <t>001A</t>
  </si>
  <si>
    <t>Kludevask</t>
  </si>
  <si>
    <t>aftalt fast timepris uden tillæg</t>
  </si>
  <si>
    <t>6263</t>
  </si>
  <si>
    <t>Transporttid timesats</t>
  </si>
  <si>
    <t>køretid fra hjem til arbejdsplads i egen bil u/ tillæg</t>
  </si>
  <si>
    <t>1213</t>
  </si>
  <si>
    <t>Præstationsløn</t>
  </si>
  <si>
    <t>udgangspunkt i løn med tillæg</t>
  </si>
  <si>
    <t>1415</t>
  </si>
  <si>
    <t>Servicetillæg</t>
  </si>
  <si>
    <t>NB! Kun ansatte før 1. sep 2017</t>
  </si>
  <si>
    <t>6061</t>
  </si>
  <si>
    <t>Anciennitesttillæg</t>
  </si>
  <si>
    <t>NB! Efter 1 års ansættelse (ansatte før 1.sep 2017)</t>
  </si>
  <si>
    <t>Brancheanciennitetstillæg 6 - 12 md.</t>
  </si>
  <si>
    <r>
      <rPr>
        <b/>
        <sz val="9"/>
        <color indexed="8"/>
        <rFont val="Calibri"/>
        <family val="2"/>
      </rPr>
      <t>Model 2</t>
    </r>
    <r>
      <rPr>
        <sz val="9"/>
        <color indexed="8"/>
        <rFont val="Calibri"/>
        <family val="2"/>
      </rPr>
      <t>: Intet servicetillæg og anciennitetstillæg</t>
    </r>
  </si>
  <si>
    <t>Brancheanciennitetstillæg 12 - 18 md.</t>
  </si>
  <si>
    <t>Brancheanciennitetstillæg Eft. 18 md.</t>
  </si>
  <si>
    <t>Serviceassistent tillæg</t>
  </si>
  <si>
    <t>uddannet/ tillæg som præstationsløn</t>
  </si>
  <si>
    <t>6869</t>
  </si>
  <si>
    <t xml:space="preserve">Aftentillæg      </t>
  </si>
  <si>
    <t>tillæg mellem kl. 18 - 22</t>
  </si>
  <si>
    <t>7071</t>
  </si>
  <si>
    <t xml:space="preserve">Nattillæg          </t>
  </si>
  <si>
    <t>tillæg mellem kl. 22 - 05</t>
  </si>
  <si>
    <t>1B2B</t>
  </si>
  <si>
    <t xml:space="preserve">Søn-helligdag  </t>
  </si>
  <si>
    <t>tillæg mellem kl. 00,00 - 24,00</t>
  </si>
  <si>
    <t>3B4B</t>
  </si>
  <si>
    <t>Hovedrengøring</t>
  </si>
  <si>
    <t>tillæg for ekstra rengøring</t>
  </si>
  <si>
    <t>5B6B</t>
  </si>
  <si>
    <t>Genetillæg</t>
  </si>
  <si>
    <t>ved specielle gene rengøringer</t>
  </si>
  <si>
    <t>7B8B</t>
  </si>
  <si>
    <t>Skurtillæg</t>
  </si>
  <si>
    <t>1617</t>
  </si>
  <si>
    <t>Overtid 50% 1-3 timer</t>
  </si>
  <si>
    <t>1819</t>
  </si>
  <si>
    <t>Overtid 100% over 3 timer</t>
  </si>
  <si>
    <t>Ventilationstillæg</t>
  </si>
  <si>
    <t>2425</t>
  </si>
  <si>
    <t>Skattefri km penge x sats</t>
  </si>
  <si>
    <t>kræver kørselsregnskab i fa &amp; ansat</t>
  </si>
  <si>
    <t>0072</t>
  </si>
  <si>
    <t>Sygeløn i timer</t>
  </si>
  <si>
    <t>her skal kun timer anføres</t>
  </si>
  <si>
    <t>0006</t>
  </si>
  <si>
    <t>Beløb manuelt udregnet og tastes</t>
  </si>
  <si>
    <t>Brancheanciennitststillæg over 6. mdr.</t>
  </si>
  <si>
    <t>04</t>
  </si>
  <si>
    <t>Udbetaling sh beløb ½ dag 500 kr.</t>
  </si>
  <si>
    <t>datoer:</t>
  </si>
  <si>
    <t>Udbetaling sh beløb 1 dag 875 kr.</t>
  </si>
  <si>
    <t>1F</t>
  </si>
  <si>
    <t>Fritvalgsbetaling beløb</t>
  </si>
  <si>
    <t>udbetales juni og december</t>
  </si>
  <si>
    <t>0009</t>
  </si>
  <si>
    <t>A conto løn efter skat</t>
  </si>
  <si>
    <t>forskud / afdrag lån ect</t>
  </si>
  <si>
    <t>exell</t>
  </si>
  <si>
    <t>Sygdom tastes i et exell ark</t>
  </si>
  <si>
    <t>datoer &amp; timer</t>
  </si>
  <si>
    <t>Afholdt ferie  (datoer og timer)</t>
  </si>
  <si>
    <t>Feriefridage</t>
  </si>
  <si>
    <t>Persontillæg</t>
  </si>
  <si>
    <t>Accord</t>
  </si>
  <si>
    <t>Interne overførsler afdelinger imellem</t>
  </si>
  <si>
    <t>Beløb/   kr.</t>
  </si>
  <si>
    <t>deb 1350</t>
  </si>
  <si>
    <t>lønandel afd. 1000 incl. Sociale tillæg</t>
  </si>
  <si>
    <t>deb 1850</t>
  </si>
  <si>
    <t>lønandel afd. 1500 incl. Sociale tillæg</t>
  </si>
  <si>
    <t xml:space="preserve">deb 2350 </t>
  </si>
  <si>
    <t>lønandel afd. 2000 incl. Sociale tillæg</t>
  </si>
  <si>
    <t>deb 3350</t>
  </si>
  <si>
    <t>lønandel afd. 3000  incl. Sociale tillæg</t>
  </si>
  <si>
    <t>deb 4350</t>
  </si>
  <si>
    <t>lønandel afd. 4000 incl. Sociale tillæg</t>
  </si>
  <si>
    <t>deb 5012</t>
  </si>
  <si>
    <t>lønandel afd. 5000 incl. Sociale tillæg</t>
  </si>
  <si>
    <t>kredit</t>
  </si>
  <si>
    <r>
      <t>lønandel afd.</t>
    </r>
    <r>
      <rPr>
        <i/>
        <u/>
        <sz val="11"/>
        <rFont val="Arial"/>
        <family val="2"/>
      </rPr>
      <t>krediteres</t>
    </r>
  </si>
  <si>
    <t>Afspadsering</t>
  </si>
  <si>
    <t>Fravær</t>
  </si>
  <si>
    <t>Barns Sygedag</t>
  </si>
  <si>
    <t>Barsel</t>
  </si>
  <si>
    <t>Fri</t>
  </si>
  <si>
    <t>Årsag</t>
  </si>
  <si>
    <t>Ferie Fridag</t>
  </si>
  <si>
    <t>Barn Syg</t>
  </si>
  <si>
    <t>Service tillæg</t>
  </si>
  <si>
    <t>Ventilations tillæg</t>
  </si>
  <si>
    <t>Gene tillæg</t>
  </si>
  <si>
    <t>Accord 1</t>
  </si>
  <si>
    <t>Accord 2</t>
  </si>
  <si>
    <t>Accord 3</t>
  </si>
  <si>
    <t>Afholdt ferie (timer)</t>
  </si>
  <si>
    <t>Overtid 1-3 timer</t>
  </si>
  <si>
    <t>Overtid over 3 timer</t>
  </si>
  <si>
    <t>Præstations    løn</t>
  </si>
  <si>
    <t>Anciennitet       tillæg</t>
  </si>
  <si>
    <t>Serviceass. tillæg</t>
  </si>
  <si>
    <t>Skur tillæg</t>
  </si>
  <si>
    <t>Person tillæg</t>
  </si>
  <si>
    <t>Anciennitet tillæg</t>
  </si>
  <si>
    <t>Ventilation tillæg</t>
  </si>
  <si>
    <t xml:space="preserve">Person tillæg </t>
  </si>
  <si>
    <t>Hoved -   rengøring</t>
  </si>
  <si>
    <t xml:space="preserve">Ansættelses dato           </t>
  </si>
  <si>
    <t>Antal Dage</t>
  </si>
  <si>
    <t>Anciennitet tillæg 6-12md (180-359)</t>
  </si>
  <si>
    <t>Anciennitet tillæg 13-18md (360-539)</t>
  </si>
  <si>
    <t>Anciennitet tillæg 18md&gt;&gt;           (over-540)</t>
  </si>
  <si>
    <t>Antal i perioden</t>
  </si>
  <si>
    <t>Anciennitet 6-12md</t>
  </si>
  <si>
    <t>Anciennitet 13-18md</t>
  </si>
  <si>
    <t>Anciennitet over 12md</t>
  </si>
  <si>
    <r>
      <t xml:space="preserve">En medarbejder skal </t>
    </r>
    <r>
      <rPr>
        <sz val="16"/>
        <color rgb="FFFF0000"/>
        <rFont val="Times New Roman"/>
        <family val="1"/>
      </rPr>
      <t>altid</t>
    </r>
    <r>
      <rPr>
        <sz val="16"/>
        <rFont val="Times New Roman"/>
        <family val="1"/>
      </rPr>
      <t xml:space="preserve"> oprettes med en ansættelses dato.</t>
    </r>
  </si>
  <si>
    <r>
      <t xml:space="preserve">For at aktiverer de forskellige tillæg på en medarbejder skal der indtastes et </t>
    </r>
    <r>
      <rPr>
        <sz val="16"/>
        <color rgb="FFFF0000"/>
        <rFont val="Times New Roman"/>
        <family val="1"/>
      </rPr>
      <t>1</t>
    </r>
    <r>
      <rPr>
        <sz val="16"/>
        <rFont val="Times New Roman"/>
        <family val="1"/>
      </rPr>
      <t xml:space="preserve"> tal i den respektive celle ud for medarbejderen</t>
    </r>
    <r>
      <rPr>
        <sz val="16"/>
        <color rgb="FFFF0000"/>
        <rFont val="Times New Roman"/>
        <family val="1"/>
      </rPr>
      <t xml:space="preserve"> (Grå celler kan der ikke tastes i)</t>
    </r>
  </si>
  <si>
    <t>Mandag</t>
  </si>
  <si>
    <t>Tirsdag</t>
  </si>
  <si>
    <t>Onsdag</t>
  </si>
  <si>
    <t>Torsdag</t>
  </si>
  <si>
    <t>Fredag</t>
  </si>
  <si>
    <t>Lørdag</t>
  </si>
  <si>
    <t>Søndag</t>
  </si>
  <si>
    <t>Lønnr.</t>
  </si>
  <si>
    <t>Time normering</t>
  </si>
  <si>
    <t>Dag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</si>
  <si>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</si>
  <si>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</si>
  <si>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</si>
  <si>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</si>
  <si>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</si>
  <si>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</si>
  <si>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</si>
  <si>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</si>
  <si>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</si>
  <si>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</si>
  <si>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</si>
  <si>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</si>
  <si>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</si>
  <si>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</si>
  <si>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</si>
  <si>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</si>
  <si>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</si>
  <si>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</si>
  <si>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</si>
  <si>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</si>
  <si>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</si>
  <si>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</si>
  <si>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</si>
  <si>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</si>
  <si>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</si>
  <si>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</si>
  <si>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</si>
  <si>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</si>
  <si>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</si>
  <si>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</si>
  <si>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</si>
  <si>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</si>
  <si>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</si>
  <si>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</si>
  <si>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</si>
  <si>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</si>
  <si>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</si>
  <si>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</si>
  <si>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</si>
  <si>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</si>
  <si>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</si>
  <si>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</si>
  <si>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</si>
  <si>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</si>
  <si>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</si>
  <si>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</si>
  <si>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</si>
  <si>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</si>
  <si>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</si>
  <si>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</si>
  <si>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</si>
  <si>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</si>
  <si>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</si>
  <si>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</si>
  <si>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</si>
  <si>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</si>
  <si>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</si>
  <si>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</si>
  <si>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</si>
  <si>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</si>
  <si>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</si>
  <si>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</si>
  <si>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</si>
  <si>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</si>
  <si>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</si>
  <si>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</si>
  <si>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</si>
  <si>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</si>
  <si>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</si>
  <si>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</si>
  <si>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Person tillæg kr.</t>
  </si>
  <si>
    <t>Uge</t>
  </si>
  <si>
    <t>Fravær timer</t>
  </si>
  <si>
    <t>Fravær årsag</t>
  </si>
  <si>
    <t>Dato</t>
  </si>
  <si>
    <t>Overtid 50%      1-3 timer</t>
  </si>
  <si>
    <t>Nat tillæg kl. 22 - 05</t>
  </si>
  <si>
    <t>Aften tillæg kl.    18-22</t>
  </si>
  <si>
    <t>Søn - Helligdag</t>
  </si>
  <si>
    <t>Total timer pr. dag</t>
  </si>
  <si>
    <t>Indtast</t>
  </si>
  <si>
    <t>Start dato</t>
  </si>
  <si>
    <t>Slut dato</t>
  </si>
  <si>
    <t>Pause</t>
  </si>
  <si>
    <t>Der trækkes pause når time antaller er over 5,0 timer</t>
  </si>
  <si>
    <t>Timer</t>
  </si>
  <si>
    <t>Total timer pr. dag Pause efter 5 timer</t>
  </si>
  <si>
    <t>Timer før der beregnes pause</t>
  </si>
  <si>
    <t>Lønperiode</t>
  </si>
  <si>
    <t>Afdeling timer</t>
  </si>
  <si>
    <t>Kolonne overskrifter</t>
  </si>
  <si>
    <t xml:space="preserve">Aften    tillæg      </t>
  </si>
  <si>
    <t xml:space="preserve">Nat         tillæg          </t>
  </si>
  <si>
    <t>Total uge</t>
  </si>
  <si>
    <t>xx-xx-xxxx</t>
  </si>
  <si>
    <t>Overarbejde</t>
  </si>
  <si>
    <t>Timer hvornår der skal beregnes overarbejde fra</t>
  </si>
  <si>
    <t>Overarbejde 50% 1-3 timer</t>
  </si>
  <si>
    <t>Overarbejde 100% over 3 timer</t>
  </si>
  <si>
    <t>Graffiti</t>
  </si>
  <si>
    <t>test 1</t>
  </si>
  <si>
    <t>test 2</t>
  </si>
  <si>
    <t>test 3</t>
  </si>
  <si>
    <t>Overskrift på lønsedler og samlet løn oversigt:</t>
  </si>
  <si>
    <t>Test</t>
  </si>
  <si>
    <t>Satser pr. 15/03-2019</t>
  </si>
  <si>
    <t>l1</t>
  </si>
  <si>
    <t>n2</t>
  </si>
  <si>
    <t>l2</t>
  </si>
  <si>
    <t>a2</t>
  </si>
  <si>
    <t>n3</t>
  </si>
  <si>
    <t>l3</t>
  </si>
  <si>
    <t>a3</t>
  </si>
  <si>
    <t>n4</t>
  </si>
  <si>
    <t>a4</t>
  </si>
  <si>
    <t>Overenskomst satser</t>
  </si>
  <si>
    <t>Tillæg</t>
  </si>
  <si>
    <t>Ventilations Tillæg</t>
  </si>
  <si>
    <t xml:space="preserve">Årstal : </t>
  </si>
  <si>
    <t xml:space="preserve">Måned : </t>
  </si>
  <si>
    <t>Niels Nielsen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</si>
</sst>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kr.&quot;;\-#,##0.00\ &quot;kr.&quot;"/>
    <numFmt numFmtId="165" formatCode="_-* #,##0.00_-;\-* #,##0.00_-;_-* &quot;-&quot;??_-;_-@_-"/>
    <numFmt numFmtId="166" formatCode="0.0"/>
    <numFmt numFmtId="167" formatCode="#,##0.00_ ;\-#,##0.00\ "/>
    <numFmt numFmtId="168" formatCode="0_ ;\-0\ "/>
    <numFmt numFmtId="169" formatCode="#,##0.00\ &quot;kr.&quot;"/>
    <numFmt numFmtId="170" formatCode="#,##0.00\ _k_r_.;\-#,##0.00\ _k_r_."/>
  </numFmts>
  <fonts count="38" x14ac:knownFonts="1">
    <font>
      <sz val="11"/>
      <name val="Times New Roman"/>
    </font>
    <font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i/>
      <sz val="12"/>
      <color indexed="8"/>
      <name val="Calibri"/>
      <family val="2"/>
    </font>
    <font>
      <sz val="11"/>
      <name val="Arial"/>
      <family val="2"/>
    </font>
    <font>
      <b/>
      <i/>
      <sz val="12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i/>
      <u/>
      <sz val="11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Times New Roman"/>
      <family val="1"/>
    </font>
    <font>
      <sz val="10"/>
      <color theme="1"/>
      <name val="Arial"/>
      <family val="2"/>
    </font>
    <font>
      <sz val="16"/>
      <color rgb="FFFF0000"/>
      <name val="Times New Roman"/>
      <family val="1"/>
    </font>
    <font>
      <sz val="11"/>
      <color rgb="FF2F2F2F"/>
      <name val="Segoe UI"/>
      <family val="2"/>
    </font>
    <font>
      <sz val="14"/>
      <name val="Times New Roman"/>
      <family val="1"/>
    </font>
    <font>
      <sz val="18"/>
      <name val="Times New Roman"/>
      <family val="1"/>
    </font>
    <font>
      <sz val="11"/>
      <color rgb="FF2F2F2F"/>
      <name val="Times New Roman"/>
      <family val="1"/>
    </font>
    <font>
      <sz val="10.5"/>
      <color rgb="FF000000"/>
      <name val="Arial"/>
      <family val="2"/>
    </font>
    <font>
      <sz val="12"/>
      <color rgb="FF2F2F2F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0" fontId="8" fillId="0" borderId="0"/>
  </cellStyleXfs>
  <cellXfs count="408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3" fillId="4" borderId="9" xfId="0" applyFont="1" applyFill="1" applyBorder="1" applyProtection="1">
      <protection locked="0"/>
    </xf>
    <xf numFmtId="0" fontId="0" fillId="0" borderId="9" xfId="0" applyBorder="1" applyAlignment="1" applyProtection="1">
      <alignment horizontal="center"/>
      <protection hidden="1"/>
    </xf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6" xfId="0" applyFill="1" applyBorder="1" applyProtection="1"/>
    <xf numFmtId="40" fontId="0" fillId="2" borderId="6" xfId="0" applyNumberFormat="1" applyFill="1" applyBorder="1" applyAlignment="1" applyProtection="1">
      <alignment horizontal="right"/>
    </xf>
    <xf numFmtId="0" fontId="0" fillId="2" borderId="7" xfId="0" applyFill="1" applyBorder="1" applyProtection="1"/>
    <xf numFmtId="0" fontId="0" fillId="2" borderId="8" xfId="0" applyFill="1" applyBorder="1" applyProtection="1"/>
    <xf numFmtId="0" fontId="0" fillId="2" borderId="1" xfId="0" applyFill="1" applyBorder="1" applyProtection="1"/>
    <xf numFmtId="0" fontId="0" fillId="2" borderId="0" xfId="0" applyFill="1" applyBorder="1" applyProtection="1"/>
    <xf numFmtId="0" fontId="2" fillId="2" borderId="5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0" fillId="7" borderId="13" xfId="0" applyFill="1" applyBorder="1" applyProtection="1"/>
    <xf numFmtId="0" fontId="0" fillId="7" borderId="3" xfId="0" applyFill="1" applyBorder="1" applyProtection="1"/>
    <xf numFmtId="20" fontId="3" fillId="2" borderId="10" xfId="0" applyNumberFormat="1" applyFont="1" applyFill="1" applyBorder="1" applyAlignment="1" applyProtection="1">
      <alignment horizontal="left"/>
      <protection locked="0"/>
    </xf>
    <xf numFmtId="20" fontId="3" fillId="2" borderId="8" xfId="0" applyNumberFormat="1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0" fillId="2" borderId="2" xfId="0" applyFill="1" applyBorder="1" applyProtection="1"/>
    <xf numFmtId="2" fontId="0" fillId="8" borderId="14" xfId="0" applyNumberFormat="1" applyFill="1" applyBorder="1" applyAlignment="1" applyProtection="1">
      <alignment horizontal="center"/>
    </xf>
    <xf numFmtId="2" fontId="0" fillId="8" borderId="33" xfId="0" applyNumberFormat="1" applyFill="1" applyBorder="1" applyAlignment="1" applyProtection="1">
      <alignment horizontal="center"/>
    </xf>
    <xf numFmtId="2" fontId="0" fillId="8" borderId="4" xfId="0" applyNumberFormat="1" applyFill="1" applyBorder="1" applyAlignment="1" applyProtection="1">
      <alignment horizontal="center"/>
    </xf>
    <xf numFmtId="0" fontId="0" fillId="0" borderId="9" xfId="0" applyBorder="1" applyProtection="1">
      <protection hidden="1"/>
    </xf>
    <xf numFmtId="165" fontId="0" fillId="0" borderId="9" xfId="0" applyNumberFormat="1" applyBorder="1" applyAlignment="1" applyProtection="1">
      <alignment horizontal="center"/>
      <protection hidden="1"/>
    </xf>
    <xf numFmtId="2" fontId="0" fillId="0" borderId="9" xfId="0" applyNumberFormat="1" applyBorder="1" applyAlignment="1" applyProtection="1">
      <alignment horizontal="center"/>
      <protection hidden="1"/>
    </xf>
    <xf numFmtId="0" fontId="0" fillId="6" borderId="9" xfId="0" applyFill="1" applyBorder="1" applyProtection="1">
      <protection hidden="1"/>
    </xf>
    <xf numFmtId="0" fontId="0" fillId="6" borderId="9" xfId="0" applyFill="1" applyBorder="1" applyAlignment="1" applyProtection="1">
      <alignment horizontal="center"/>
      <protection hidden="1"/>
    </xf>
    <xf numFmtId="165" fontId="0" fillId="6" borderId="9" xfId="0" applyNumberFormat="1" applyFill="1" applyBorder="1" applyAlignment="1" applyProtection="1">
      <alignment horizontal="center"/>
      <protection hidden="1"/>
    </xf>
    <xf numFmtId="2" fontId="0" fillId="6" borderId="9" xfId="0" applyNumberFormat="1" applyFill="1" applyBorder="1" applyAlignment="1" applyProtection="1">
      <alignment horizontal="center"/>
      <protection hidden="1"/>
    </xf>
    <xf numFmtId="4" fontId="0" fillId="6" borderId="9" xfId="0" applyNumberFormat="1" applyFill="1" applyBorder="1" applyAlignment="1" applyProtection="1">
      <alignment horizontal="center"/>
      <protection hidden="1"/>
    </xf>
    <xf numFmtId="0" fontId="0" fillId="6" borderId="9" xfId="0" applyFill="1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0" fontId="10" fillId="0" borderId="10" xfId="1" applyNumberFormat="1" applyFont="1" applyBorder="1" applyProtection="1">
      <protection hidden="1"/>
    </xf>
    <xf numFmtId="0" fontId="10" fillId="0" borderId="15" xfId="1" applyNumberFormat="1" applyFont="1" applyBorder="1" applyAlignment="1" applyProtection="1">
      <alignment horizontal="center"/>
      <protection hidden="1"/>
    </xf>
    <xf numFmtId="1" fontId="11" fillId="0" borderId="7" xfId="2" applyNumberFormat="1" applyFont="1" applyBorder="1" applyAlignment="1" applyProtection="1">
      <alignment horizontal="center"/>
      <protection hidden="1"/>
    </xf>
    <xf numFmtId="0" fontId="12" fillId="0" borderId="16" xfId="2" applyFont="1" applyBorder="1" applyProtection="1">
      <protection hidden="1"/>
    </xf>
    <xf numFmtId="0" fontId="11" fillId="0" borderId="12" xfId="2" applyFont="1" applyBorder="1" applyProtection="1">
      <protection hidden="1"/>
    </xf>
    <xf numFmtId="165" fontId="10" fillId="4" borderId="14" xfId="1" applyFont="1" applyFill="1" applyBorder="1" applyAlignment="1" applyProtection="1">
      <alignment horizontal="left" wrapText="1"/>
      <protection hidden="1"/>
    </xf>
    <xf numFmtId="1" fontId="13" fillId="4" borderId="0" xfId="1" quotePrefix="1" applyNumberFormat="1" applyFont="1" applyFill="1" applyAlignment="1" applyProtection="1">
      <alignment horizontal="center" wrapText="1"/>
      <protection hidden="1"/>
    </xf>
    <xf numFmtId="14" fontId="13" fillId="0" borderId="17" xfId="2" applyNumberFormat="1" applyFont="1" applyBorder="1" applyAlignment="1" applyProtection="1">
      <alignment horizontal="center"/>
      <protection hidden="1"/>
    </xf>
    <xf numFmtId="165" fontId="10" fillId="4" borderId="14" xfId="1" quotePrefix="1" applyFont="1" applyFill="1" applyBorder="1" applyAlignment="1" applyProtection="1">
      <alignment horizontal="left" wrapText="1"/>
      <protection hidden="1"/>
    </xf>
    <xf numFmtId="165" fontId="14" fillId="4" borderId="18" xfId="1" quotePrefix="1" applyFont="1" applyFill="1" applyBorder="1" applyAlignment="1" applyProtection="1">
      <alignment horizontal="center" wrapText="1"/>
      <protection hidden="1"/>
    </xf>
    <xf numFmtId="165" fontId="13" fillId="3" borderId="19" xfId="1" applyFont="1" applyFill="1" applyBorder="1" applyAlignment="1" applyProtection="1">
      <alignment horizontal="center"/>
      <protection hidden="1"/>
    </xf>
    <xf numFmtId="0" fontId="13" fillId="3" borderId="20" xfId="2" applyFont="1" applyFill="1" applyBorder="1" applyProtection="1">
      <protection hidden="1"/>
    </xf>
    <xf numFmtId="0" fontId="13" fillId="3" borderId="21" xfId="2" applyFont="1" applyFill="1" applyBorder="1" applyProtection="1">
      <protection hidden="1"/>
    </xf>
    <xf numFmtId="165" fontId="15" fillId="4" borderId="4" xfId="1" applyFont="1" applyFill="1" applyBorder="1" applyAlignment="1" applyProtection="1">
      <alignment horizontal="center"/>
      <protection hidden="1"/>
    </xf>
    <xf numFmtId="165" fontId="16" fillId="4" borderId="3" xfId="1" applyFont="1" applyFill="1" applyBorder="1" applyAlignment="1" applyProtection="1">
      <alignment horizontal="center"/>
      <protection hidden="1"/>
    </xf>
    <xf numFmtId="0" fontId="7" fillId="6" borderId="4" xfId="2" applyFont="1" applyFill="1" applyBorder="1" applyProtection="1">
      <protection hidden="1"/>
    </xf>
    <xf numFmtId="165" fontId="7" fillId="6" borderId="1" xfId="1" applyFont="1" applyFill="1" applyBorder="1" applyAlignment="1" applyProtection="1">
      <alignment horizontal="center" wrapText="1"/>
      <protection hidden="1"/>
    </xf>
    <xf numFmtId="0" fontId="7" fillId="6" borderId="22" xfId="2" applyFont="1" applyFill="1" applyBorder="1" applyProtection="1">
      <protection hidden="1"/>
    </xf>
    <xf numFmtId="165" fontId="15" fillId="4" borderId="4" xfId="1" quotePrefix="1" applyFont="1" applyFill="1" applyBorder="1" applyAlignment="1" applyProtection="1">
      <alignment horizontal="center"/>
      <protection hidden="1"/>
    </xf>
    <xf numFmtId="165" fontId="15" fillId="4" borderId="9" xfId="1" quotePrefix="1" applyFont="1" applyFill="1" applyBorder="1" applyAlignment="1" applyProtection="1">
      <alignment horizontal="center"/>
      <protection hidden="1"/>
    </xf>
    <xf numFmtId="0" fontId="17" fillId="0" borderId="9" xfId="2" applyFont="1" applyBorder="1" applyProtection="1">
      <protection hidden="1"/>
    </xf>
    <xf numFmtId="165" fontId="17" fillId="0" borderId="9" xfId="1" applyFont="1" applyBorder="1" applyProtection="1">
      <protection hidden="1"/>
    </xf>
    <xf numFmtId="165" fontId="17" fillId="4" borderId="9" xfId="1" applyFont="1" applyFill="1" applyBorder="1" applyProtection="1">
      <protection hidden="1"/>
    </xf>
    <xf numFmtId="0" fontId="18" fillId="0" borderId="9" xfId="2" applyFont="1" applyBorder="1" applyProtection="1">
      <protection hidden="1"/>
    </xf>
    <xf numFmtId="165" fontId="15" fillId="0" borderId="9" xfId="1" quotePrefix="1" applyFont="1" applyBorder="1" applyAlignment="1" applyProtection="1">
      <alignment horizontal="center"/>
      <protection hidden="1"/>
    </xf>
    <xf numFmtId="2" fontId="15" fillId="0" borderId="9" xfId="0" applyNumberFormat="1" applyFont="1" applyBorder="1" applyProtection="1">
      <protection hidden="1"/>
    </xf>
    <xf numFmtId="0" fontId="19" fillId="0" borderId="9" xfId="2" applyFont="1" applyBorder="1" applyProtection="1">
      <protection hidden="1"/>
    </xf>
    <xf numFmtId="165" fontId="15" fillId="4" borderId="14" xfId="1" quotePrefix="1" applyFont="1" applyFill="1" applyBorder="1" applyAlignment="1" applyProtection="1">
      <alignment horizontal="center"/>
      <protection hidden="1"/>
    </xf>
    <xf numFmtId="2" fontId="15" fillId="0" borderId="9" xfId="0" applyNumberFormat="1" applyFont="1" applyBorder="1" applyAlignment="1" applyProtection="1">
      <alignment vertical="center"/>
      <protection hidden="1"/>
    </xf>
    <xf numFmtId="0" fontId="17" fillId="4" borderId="14" xfId="2" applyFont="1" applyFill="1" applyBorder="1" applyProtection="1">
      <protection hidden="1"/>
    </xf>
    <xf numFmtId="165" fontId="17" fillId="4" borderId="14" xfId="1" applyFont="1" applyFill="1" applyBorder="1" applyProtection="1">
      <protection hidden="1"/>
    </xf>
    <xf numFmtId="0" fontId="19" fillId="0" borderId="14" xfId="2" applyFont="1" applyBorder="1" applyProtection="1">
      <protection hidden="1"/>
    </xf>
    <xf numFmtId="165" fontId="15" fillId="4" borderId="23" xfId="1" quotePrefix="1" applyFont="1" applyFill="1" applyBorder="1" applyAlignment="1" applyProtection="1">
      <alignment horizontal="center"/>
      <protection hidden="1"/>
    </xf>
    <xf numFmtId="0" fontId="20" fillId="4" borderId="24" xfId="2" applyFont="1" applyFill="1" applyBorder="1" applyProtection="1">
      <protection hidden="1"/>
    </xf>
    <xf numFmtId="0" fontId="21" fillId="0" borderId="25" xfId="2" applyFont="1" applyBorder="1" applyProtection="1">
      <protection hidden="1"/>
    </xf>
    <xf numFmtId="165" fontId="15" fillId="4" borderId="26" xfId="1" quotePrefix="1" applyFont="1" applyFill="1" applyBorder="1" applyAlignment="1" applyProtection="1">
      <alignment horizontal="center"/>
      <protection hidden="1"/>
    </xf>
    <xf numFmtId="0" fontId="20" fillId="4" borderId="9" xfId="2" applyFont="1" applyFill="1" applyBorder="1" applyProtection="1">
      <protection hidden="1"/>
    </xf>
    <xf numFmtId="0" fontId="21" fillId="0" borderId="27" xfId="2" applyFont="1" applyBorder="1" applyProtection="1">
      <protection hidden="1"/>
    </xf>
    <xf numFmtId="165" fontId="15" fillId="4" borderId="28" xfId="1" quotePrefix="1" applyFont="1" applyFill="1" applyBorder="1" applyAlignment="1" applyProtection="1">
      <alignment horizontal="center"/>
      <protection hidden="1"/>
    </xf>
    <xf numFmtId="0" fontId="20" fillId="4" borderId="29" xfId="2" applyFont="1" applyFill="1" applyBorder="1" applyProtection="1">
      <protection hidden="1"/>
    </xf>
    <xf numFmtId="0" fontId="21" fillId="0" borderId="30" xfId="2" applyFont="1" applyBorder="1" applyProtection="1">
      <protection hidden="1"/>
    </xf>
    <xf numFmtId="2" fontId="15" fillId="0" borderId="0" xfId="0" applyNumberFormat="1" applyFont="1" applyAlignment="1" applyProtection="1">
      <alignment vertical="center"/>
      <protection hidden="1"/>
    </xf>
    <xf numFmtId="0" fontId="17" fillId="4" borderId="4" xfId="2" applyFont="1" applyFill="1" applyBorder="1" applyProtection="1">
      <protection hidden="1"/>
    </xf>
    <xf numFmtId="0" fontId="22" fillId="0" borderId="4" xfId="2" applyFont="1" applyBorder="1" applyProtection="1">
      <protection hidden="1"/>
    </xf>
    <xf numFmtId="165" fontId="15" fillId="4" borderId="9" xfId="1" applyFont="1" applyFill="1" applyBorder="1" applyAlignment="1" applyProtection="1">
      <alignment horizontal="center"/>
      <protection hidden="1"/>
    </xf>
    <xf numFmtId="4" fontId="17" fillId="0" borderId="9" xfId="2" applyNumberFormat="1" applyFont="1" applyBorder="1" applyAlignment="1" applyProtection="1">
      <alignment horizontal="center"/>
      <protection hidden="1"/>
    </xf>
    <xf numFmtId="165" fontId="17" fillId="3" borderId="14" xfId="1" applyFont="1" applyFill="1" applyBorder="1" applyProtection="1">
      <protection hidden="1"/>
    </xf>
    <xf numFmtId="0" fontId="21" fillId="0" borderId="9" xfId="2" applyFont="1" applyBorder="1" applyProtection="1">
      <protection hidden="1"/>
    </xf>
    <xf numFmtId="165" fontId="15" fillId="4" borderId="5" xfId="1" quotePrefix="1" applyFont="1" applyFill="1" applyBorder="1" applyAlignment="1" applyProtection="1">
      <alignment horizontal="center"/>
      <protection hidden="1"/>
    </xf>
    <xf numFmtId="0" fontId="17" fillId="0" borderId="31" xfId="2" applyFont="1" applyBorder="1" applyProtection="1">
      <protection hidden="1"/>
    </xf>
    <xf numFmtId="165" fontId="15" fillId="4" borderId="5" xfId="1" applyFont="1" applyFill="1" applyBorder="1" applyAlignment="1" applyProtection="1">
      <alignment horizontal="center"/>
      <protection hidden="1"/>
    </xf>
    <xf numFmtId="0" fontId="22" fillId="0" borderId="9" xfId="2" applyFont="1" applyBorder="1" applyProtection="1">
      <protection hidden="1"/>
    </xf>
    <xf numFmtId="0" fontId="17" fillId="0" borderId="12" xfId="2" applyFont="1" applyBorder="1" applyProtection="1">
      <protection hidden="1"/>
    </xf>
    <xf numFmtId="0" fontId="17" fillId="0" borderId="32" xfId="2" applyFont="1" applyBorder="1" applyProtection="1">
      <protection hidden="1"/>
    </xf>
    <xf numFmtId="165" fontId="15" fillId="0" borderId="9" xfId="1" applyFont="1" applyBorder="1" applyProtection="1">
      <protection hidden="1"/>
    </xf>
    <xf numFmtId="165" fontId="15" fillId="0" borderId="9" xfId="1" applyFont="1" applyBorder="1" applyAlignment="1" applyProtection="1">
      <alignment horizontal="center"/>
      <protection hidden="1"/>
    </xf>
    <xf numFmtId="0" fontId="17" fillId="0" borderId="14" xfId="1" applyNumberFormat="1" applyFont="1" applyBorder="1" applyProtection="1">
      <protection hidden="1"/>
    </xf>
    <xf numFmtId="0" fontId="17" fillId="0" borderId="14" xfId="2" applyFont="1" applyBorder="1" applyProtection="1">
      <protection hidden="1"/>
    </xf>
    <xf numFmtId="0" fontId="17" fillId="0" borderId="5" xfId="2" applyFont="1" applyBorder="1" applyProtection="1">
      <protection hidden="1"/>
    </xf>
    <xf numFmtId="165" fontId="17" fillId="0" borderId="9" xfId="1" quotePrefix="1" applyFont="1" applyBorder="1" applyProtection="1">
      <protection hidden="1"/>
    </xf>
    <xf numFmtId="0" fontId="17" fillId="0" borderId="10" xfId="2" applyFont="1" applyBorder="1" applyProtection="1">
      <protection hidden="1"/>
    </xf>
    <xf numFmtId="165" fontId="15" fillId="3" borderId="9" xfId="1" applyFont="1" applyFill="1" applyBorder="1" applyAlignment="1" applyProtection="1">
      <alignment horizontal="center"/>
      <protection hidden="1"/>
    </xf>
    <xf numFmtId="165" fontId="17" fillId="3" borderId="8" xfId="1" applyFont="1" applyFill="1" applyBorder="1" applyProtection="1">
      <protection hidden="1"/>
    </xf>
    <xf numFmtId="0" fontId="19" fillId="3" borderId="33" xfId="2" applyFont="1" applyFill="1" applyBorder="1" applyProtection="1">
      <protection hidden="1"/>
    </xf>
    <xf numFmtId="165" fontId="15" fillId="3" borderId="9" xfId="1" applyFont="1" applyFill="1" applyBorder="1" applyProtection="1">
      <protection hidden="1"/>
    </xf>
    <xf numFmtId="0" fontId="17" fillId="3" borderId="6" xfId="2" applyFont="1" applyFill="1" applyBorder="1" applyProtection="1">
      <protection hidden="1"/>
    </xf>
    <xf numFmtId="165" fontId="17" fillId="3" borderId="6" xfId="1" applyFont="1" applyFill="1" applyBorder="1" applyProtection="1">
      <protection hidden="1"/>
    </xf>
    <xf numFmtId="0" fontId="17" fillId="4" borderId="9" xfId="2" applyFont="1" applyFill="1" applyBorder="1" applyProtection="1">
      <protection hidden="1"/>
    </xf>
    <xf numFmtId="0" fontId="17" fillId="3" borderId="0" xfId="2" applyFont="1" applyFill="1" applyProtection="1">
      <protection hidden="1"/>
    </xf>
    <xf numFmtId="165" fontId="17" fillId="3" borderId="0" xfId="1" applyFont="1" applyFill="1" applyProtection="1">
      <protection hidden="1"/>
    </xf>
    <xf numFmtId="0" fontId="11" fillId="0" borderId="7" xfId="2" applyFont="1" applyBorder="1" applyAlignment="1" applyProtection="1">
      <alignment horizontal="center"/>
      <protection hidden="1"/>
    </xf>
    <xf numFmtId="0" fontId="13" fillId="4" borderId="0" xfId="1" quotePrefix="1" applyNumberFormat="1" applyFont="1" applyFill="1" applyAlignment="1" applyProtection="1">
      <alignment horizontal="center" wrapText="1"/>
      <protection hidden="1"/>
    </xf>
    <xf numFmtId="167" fontId="15" fillId="0" borderId="9" xfId="1" applyNumberFormat="1" applyFont="1" applyBorder="1" applyAlignment="1" applyProtection="1">
      <alignment horizontal="center"/>
      <protection hidden="1"/>
    </xf>
    <xf numFmtId="14" fontId="13" fillId="0" borderId="17" xfId="2" applyNumberFormat="1" applyFont="1" applyBorder="1" applyAlignment="1" applyProtection="1">
      <alignment horizontal="center" vertical="top"/>
      <protection hidden="1"/>
    </xf>
    <xf numFmtId="0" fontId="15" fillId="0" borderId="9" xfId="0" applyFont="1" applyBorder="1" applyAlignment="1" applyProtection="1">
      <alignment vertical="center"/>
      <protection hidden="1"/>
    </xf>
    <xf numFmtId="4" fontId="15" fillId="0" borderId="0" xfId="0" applyNumberFormat="1" applyFont="1" applyAlignment="1" applyProtection="1">
      <alignment vertical="center"/>
      <protection hidden="1"/>
    </xf>
    <xf numFmtId="167" fontId="15" fillId="0" borderId="9" xfId="1" applyNumberFormat="1" applyFont="1" applyBorder="1" applyAlignment="1" applyProtection="1">
      <alignment horizontal="right"/>
      <protection hidden="1"/>
    </xf>
    <xf numFmtId="4" fontId="15" fillId="0" borderId="9" xfId="1" applyNumberFormat="1" applyFont="1" applyBorder="1" applyAlignment="1" applyProtection="1">
      <alignment horizontal="right"/>
      <protection hidden="1"/>
    </xf>
    <xf numFmtId="169" fontId="0" fillId="0" borderId="9" xfId="0" applyNumberFormat="1" applyBorder="1" applyAlignment="1" applyProtection="1">
      <alignment horizontal="right"/>
      <protection hidden="1"/>
    </xf>
    <xf numFmtId="169" fontId="0" fillId="6" borderId="9" xfId="0" applyNumberFormat="1" applyFill="1" applyBorder="1" applyAlignment="1" applyProtection="1">
      <alignment horizontal="right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4" fillId="2" borderId="9" xfId="0" applyFont="1" applyFill="1" applyBorder="1" applyAlignment="1" applyProtection="1">
      <alignment horizontal="center" vertical="center" wrapText="1"/>
      <protection hidden="1"/>
    </xf>
    <xf numFmtId="0" fontId="25" fillId="2" borderId="9" xfId="2" applyFont="1" applyFill="1" applyBorder="1" applyAlignment="1" applyProtection="1">
      <alignment horizontal="center" vertical="center" wrapText="1"/>
      <protection hidden="1"/>
    </xf>
    <xf numFmtId="0" fontId="10" fillId="2" borderId="9" xfId="2" applyFont="1" applyFill="1" applyBorder="1" applyAlignment="1" applyProtection="1">
      <alignment horizontal="center" vertical="center" wrapText="1"/>
      <protection hidden="1"/>
    </xf>
    <xf numFmtId="0" fontId="10" fillId="2" borderId="5" xfId="2" applyFont="1" applyFill="1" applyBorder="1" applyAlignment="1" applyProtection="1">
      <alignment horizontal="center" vertical="center" wrapText="1"/>
      <protection hidden="1"/>
    </xf>
    <xf numFmtId="0" fontId="10" fillId="2" borderId="10" xfId="2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14" fontId="4" fillId="3" borderId="0" xfId="0" applyNumberFormat="1" applyFont="1" applyFill="1" applyBorder="1" applyAlignment="1" applyProtection="1">
      <alignment horizontal="left" vertical="center"/>
      <protection hidden="1"/>
    </xf>
    <xf numFmtId="14" fontId="4" fillId="3" borderId="0" xfId="0" applyNumberFormat="1" applyFont="1" applyFill="1" applyBorder="1" applyAlignment="1" applyProtection="1">
      <alignment horizontal="left"/>
      <protection locked="0"/>
    </xf>
    <xf numFmtId="14" fontId="4" fillId="3" borderId="0" xfId="0" applyNumberFormat="1" applyFont="1" applyFill="1" applyBorder="1" applyAlignment="1" applyProtection="1">
      <alignment horizontal="right"/>
      <protection locked="0"/>
    </xf>
    <xf numFmtId="14" fontId="26" fillId="3" borderId="0" xfId="0" applyNumberFormat="1" applyFont="1" applyFill="1" applyBorder="1" applyAlignment="1" applyProtection="1">
      <alignment horizontal="left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14" fontId="27" fillId="0" borderId="9" xfId="0" applyNumberFormat="1" applyFont="1" applyBorder="1" applyProtection="1">
      <protection locked="0" hidden="1"/>
    </xf>
    <xf numFmtId="2" fontId="3" fillId="3" borderId="9" xfId="0" applyNumberFormat="1" applyFont="1" applyFill="1" applyBorder="1" applyAlignment="1" applyProtection="1">
      <alignment horizontal="center" vertical="center"/>
      <protection hidden="1"/>
    </xf>
    <xf numFmtId="0" fontId="27" fillId="3" borderId="9" xfId="0" quotePrefix="1" applyNumberFormat="1" applyFont="1" applyFill="1" applyBorder="1" applyAlignment="1" applyProtection="1">
      <alignment horizontal="center"/>
      <protection hidden="1"/>
    </xf>
    <xf numFmtId="0" fontId="27" fillId="3" borderId="9" xfId="0" quotePrefix="1" applyNumberFormat="1" applyFont="1" applyFill="1" applyBorder="1" applyProtection="1">
      <protection hidden="1"/>
    </xf>
    <xf numFmtId="14" fontId="11" fillId="0" borderId="7" xfId="2" applyNumberFormat="1" applyFont="1" applyBorder="1" applyAlignment="1" applyProtection="1">
      <alignment horizontal="center"/>
      <protection hidden="1"/>
    </xf>
    <xf numFmtId="166" fontId="0" fillId="8" borderId="33" xfId="0" applyNumberFormat="1" applyFill="1" applyBorder="1" applyAlignment="1" applyProtection="1">
      <alignment horizontal="center"/>
    </xf>
    <xf numFmtId="1" fontId="0" fillId="8" borderId="14" xfId="0" applyNumberFormat="1" applyFill="1" applyBorder="1" applyAlignment="1" applyProtection="1">
      <alignment horizontal="center"/>
    </xf>
    <xf numFmtId="2" fontId="0" fillId="8" borderId="14" xfId="0" applyNumberFormat="1" applyFill="1" applyBorder="1"/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165" fontId="15" fillId="0" borderId="4" xfId="1" quotePrefix="1" applyFont="1" applyFill="1" applyBorder="1" applyAlignment="1" applyProtection="1">
      <alignment horizontal="center"/>
      <protection hidden="1"/>
    </xf>
    <xf numFmtId="165" fontId="15" fillId="0" borderId="9" xfId="1" quotePrefix="1" applyFont="1" applyFill="1" applyBorder="1" applyAlignment="1" applyProtection="1">
      <alignment horizontal="center"/>
      <protection hidden="1"/>
    </xf>
    <xf numFmtId="165" fontId="15" fillId="0" borderId="29" xfId="1" quotePrefix="1" applyFont="1" applyFill="1" applyBorder="1" applyAlignment="1" applyProtection="1">
      <alignment horizontal="center"/>
      <protection hidden="1"/>
    </xf>
    <xf numFmtId="2" fontId="15" fillId="4" borderId="9" xfId="1" quotePrefix="1" applyNumberFormat="1" applyFont="1" applyFill="1" applyBorder="1" applyAlignment="1" applyProtection="1">
      <alignment horizontal="right"/>
      <protection hidden="1"/>
    </xf>
    <xf numFmtId="169" fontId="0" fillId="0" borderId="9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0" fillId="2" borderId="0" xfId="0" applyFill="1" applyBorder="1"/>
    <xf numFmtId="0" fontId="0" fillId="2" borderId="2" xfId="0" applyFill="1" applyBorder="1"/>
    <xf numFmtId="165" fontId="15" fillId="0" borderId="14" xfId="1" applyFont="1" applyBorder="1" applyProtection="1">
      <protection hidden="1"/>
    </xf>
    <xf numFmtId="165" fontId="17" fillId="0" borderId="14" xfId="1" quotePrefix="1" applyFont="1" applyBorder="1" applyProtection="1">
      <protection hidden="1"/>
    </xf>
    <xf numFmtId="165" fontId="12" fillId="3" borderId="4" xfId="1" applyFont="1" applyFill="1" applyBorder="1" applyProtection="1">
      <protection hidden="1"/>
    </xf>
    <xf numFmtId="165" fontId="15" fillId="3" borderId="4" xfId="1" applyFont="1" applyFill="1" applyBorder="1" applyAlignment="1" applyProtection="1">
      <alignment horizontal="center"/>
      <protection hidden="1"/>
    </xf>
    <xf numFmtId="0" fontId="17" fillId="3" borderId="33" xfId="2" applyFont="1" applyFill="1" applyBorder="1" applyProtection="1">
      <protection hidden="1"/>
    </xf>
    <xf numFmtId="168" fontId="15" fillId="0" borderId="23" xfId="1" applyNumberFormat="1" applyFont="1" applyBorder="1" applyAlignment="1" applyProtection="1">
      <alignment horizontal="center"/>
      <protection hidden="1"/>
    </xf>
    <xf numFmtId="167" fontId="15" fillId="0" borderId="24" xfId="1" applyNumberFormat="1" applyFont="1" applyBorder="1" applyAlignment="1" applyProtection="1">
      <alignment horizontal="right"/>
      <protection hidden="1"/>
    </xf>
    <xf numFmtId="0" fontId="17" fillId="0" borderId="34" xfId="2" applyFont="1" applyBorder="1" applyProtection="1">
      <protection hidden="1"/>
    </xf>
    <xf numFmtId="168" fontId="15" fillId="0" borderId="26" xfId="1" applyNumberFormat="1" applyFont="1" applyBorder="1" applyAlignment="1" applyProtection="1">
      <alignment horizontal="center"/>
      <protection hidden="1"/>
    </xf>
    <xf numFmtId="168" fontId="15" fillId="0" borderId="28" xfId="1" applyNumberFormat="1" applyFont="1" applyBorder="1" applyAlignment="1" applyProtection="1">
      <alignment horizontal="center"/>
      <protection hidden="1"/>
    </xf>
    <xf numFmtId="167" fontId="15" fillId="0" borderId="29" xfId="1" applyNumberFormat="1" applyFont="1" applyBorder="1" applyAlignment="1" applyProtection="1">
      <alignment horizontal="right"/>
      <protection hidden="1"/>
    </xf>
    <xf numFmtId="0" fontId="17" fillId="0" borderId="38" xfId="2" applyFont="1" applyBorder="1" applyProtection="1">
      <protection hidden="1"/>
    </xf>
    <xf numFmtId="0" fontId="15" fillId="0" borderId="9" xfId="0" applyFont="1" applyBorder="1" applyAlignment="1">
      <alignment vertical="center"/>
    </xf>
    <xf numFmtId="2" fontId="15" fillId="0" borderId="14" xfId="0" applyNumberFormat="1" applyFont="1" applyBorder="1" applyAlignment="1" applyProtection="1">
      <alignment vertical="center"/>
      <protection hidden="1"/>
    </xf>
    <xf numFmtId="165" fontId="15" fillId="0" borderId="24" xfId="1" quotePrefix="1" applyFont="1" applyFill="1" applyBorder="1" applyAlignment="1" applyProtection="1">
      <alignment horizontal="center"/>
      <protection hidden="1"/>
    </xf>
    <xf numFmtId="169" fontId="15" fillId="0" borderId="0" xfId="0" applyNumberFormat="1" applyFont="1" applyProtection="1">
      <protection hidden="1"/>
    </xf>
    <xf numFmtId="170" fontId="17" fillId="0" borderId="14" xfId="1" quotePrefix="1" applyNumberFormat="1" applyFont="1" applyBorder="1" applyProtection="1">
      <protection hidden="1"/>
    </xf>
    <xf numFmtId="164" fontId="17" fillId="0" borderId="14" xfId="1" quotePrefix="1" applyNumberFormat="1" applyFont="1" applyBorder="1" applyAlignment="1" applyProtection="1">
      <alignment horizontal="right"/>
      <protection hidden="1"/>
    </xf>
    <xf numFmtId="164" fontId="17" fillId="0" borderId="14" xfId="1" quotePrefix="1" applyNumberFormat="1" applyFont="1" applyBorder="1" applyProtection="1"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9" fillId="8" borderId="0" xfId="0" applyFont="1" applyFill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center"/>
      <protection hidden="1"/>
    </xf>
    <xf numFmtId="14" fontId="0" fillId="8" borderId="12" xfId="0" applyNumberFormat="1" applyFill="1" applyBorder="1" applyAlignment="1" applyProtection="1">
      <alignment horizontal="center"/>
      <protection hidden="1"/>
    </xf>
    <xf numFmtId="14" fontId="0" fillId="8" borderId="13" xfId="0" applyNumberFormat="1" applyFill="1" applyBorder="1" applyAlignment="1" applyProtection="1">
      <alignment horizontal="center"/>
      <protection hidden="1"/>
    </xf>
    <xf numFmtId="14" fontId="0" fillId="8" borderId="3" xfId="0" applyNumberFormat="1" applyFill="1" applyBorder="1" applyAlignment="1" applyProtection="1">
      <alignment horizontal="center"/>
      <protection hidden="1"/>
    </xf>
    <xf numFmtId="0" fontId="29" fillId="2" borderId="10" xfId="0" applyFont="1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14" fontId="0" fillId="2" borderId="11" xfId="0" applyNumberFormat="1" applyFill="1" applyBorder="1" applyAlignment="1" applyProtection="1">
      <alignment horizontal="center"/>
      <protection hidden="1"/>
    </xf>
    <xf numFmtId="2" fontId="0" fillId="2" borderId="14" xfId="0" applyNumberFormat="1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11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0" fillId="2" borderId="6" xfId="0" applyFill="1" applyBorder="1"/>
    <xf numFmtId="0" fontId="0" fillId="2" borderId="7" xfId="0" applyFill="1" applyBorder="1"/>
    <xf numFmtId="0" fontId="30" fillId="0" borderId="0" xfId="0" applyFont="1" applyFill="1" applyBorder="1" applyAlignment="1" applyProtection="1">
      <alignment horizontal="center"/>
      <protection hidden="1"/>
    </xf>
    <xf numFmtId="14" fontId="30" fillId="0" borderId="0" xfId="0" applyNumberFormat="1" applyFont="1" applyFill="1" applyBorder="1" applyProtection="1">
      <protection locked="0"/>
    </xf>
    <xf numFmtId="0" fontId="31" fillId="0" borderId="0" xfId="0" applyFont="1" applyFill="1" applyBorder="1" applyAlignment="1" applyProtection="1">
      <protection hidden="1"/>
    </xf>
    <xf numFmtId="2" fontId="0" fillId="8" borderId="3" xfId="0" applyNumberForma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2" fontId="0" fillId="8" borderId="13" xfId="0" applyNumberFormat="1" applyFill="1" applyBorder="1"/>
    <xf numFmtId="0" fontId="2" fillId="2" borderId="5" xfId="0" applyFont="1" applyFill="1" applyBorder="1"/>
    <xf numFmtId="0" fontId="3" fillId="2" borderId="12" xfId="0" applyFont="1" applyFill="1" applyBorder="1" applyAlignment="1" applyProtection="1">
      <alignment horizontal="center"/>
      <protection hidden="1"/>
    </xf>
    <xf numFmtId="2" fontId="3" fillId="7" borderId="12" xfId="0" applyNumberFormat="1" applyFont="1" applyFill="1" applyBorder="1" applyProtection="1">
      <protection hidden="1"/>
    </xf>
    <xf numFmtId="2" fontId="3" fillId="7" borderId="14" xfId="0" applyNumberFormat="1" applyFont="1" applyFill="1" applyBorder="1" applyProtection="1">
      <protection hidden="1"/>
    </xf>
    <xf numFmtId="2" fontId="3" fillId="7" borderId="10" xfId="0" applyNumberFormat="1" applyFont="1" applyFill="1" applyBorder="1" applyProtection="1">
      <protection hidden="1"/>
    </xf>
    <xf numFmtId="0" fontId="3" fillId="7" borderId="14" xfId="0" applyFont="1" applyFill="1" applyBorder="1" applyAlignment="1" applyProtection="1">
      <alignment horizontal="center" vertical="center"/>
      <protection hidden="1"/>
    </xf>
    <xf numFmtId="0" fontId="3" fillId="7" borderId="33" xfId="0" applyFont="1" applyFill="1" applyBorder="1" applyAlignment="1" applyProtection="1">
      <alignment horizontal="center" vertical="center"/>
      <protection hidden="1"/>
    </xf>
    <xf numFmtId="0" fontId="3" fillId="7" borderId="4" xfId="0" applyFont="1" applyFill="1" applyBorder="1" applyAlignment="1" applyProtection="1">
      <alignment horizontal="center" vertical="center"/>
      <protection hidden="1"/>
    </xf>
    <xf numFmtId="2" fontId="3" fillId="2" borderId="14" xfId="0" applyNumberFormat="1" applyFont="1" applyFill="1" applyBorder="1" applyAlignment="1" applyProtection="1">
      <alignment horizontal="center"/>
      <protection hidden="1"/>
    </xf>
    <xf numFmtId="0" fontId="30" fillId="0" borderId="0" xfId="0" applyFont="1" applyAlignment="1" applyProtection="1">
      <alignment horizontal="left"/>
      <protection hidden="1"/>
    </xf>
    <xf numFmtId="2" fontId="3" fillId="7" borderId="9" xfId="0" applyNumberFormat="1" applyFont="1" applyFill="1" applyBorder="1" applyProtection="1">
      <protection hidden="1"/>
    </xf>
    <xf numFmtId="4" fontId="15" fillId="0" borderId="24" xfId="1" applyNumberFormat="1" applyFont="1" applyBorder="1" applyAlignment="1" applyProtection="1">
      <alignment horizontal="right"/>
      <protection hidden="1"/>
    </xf>
    <xf numFmtId="4" fontId="15" fillId="0" borderId="29" xfId="1" applyNumberFormat="1" applyFont="1" applyBorder="1" applyAlignment="1" applyProtection="1">
      <alignment horizontal="right"/>
      <protection hidden="1"/>
    </xf>
    <xf numFmtId="165" fontId="15" fillId="0" borderId="39" xfId="1" quotePrefix="1" applyFont="1" applyFill="1" applyBorder="1" applyAlignment="1" applyProtection="1">
      <alignment horizontal="center"/>
      <protection hidden="1"/>
    </xf>
    <xf numFmtId="2" fontId="0" fillId="0" borderId="9" xfId="0" applyNumberFormat="1" applyBorder="1" applyProtection="1">
      <protection hidden="1"/>
    </xf>
    <xf numFmtId="2" fontId="0" fillId="6" borderId="9" xfId="0" applyNumberFormat="1" applyFill="1" applyBorder="1" applyProtection="1">
      <protection hidden="1"/>
    </xf>
    <xf numFmtId="2" fontId="3" fillId="2" borderId="33" xfId="0" applyNumberFormat="1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Alignment="1" applyProtection="1">
      <alignment vertical="center"/>
      <protection hidden="1"/>
    </xf>
    <xf numFmtId="0" fontId="2" fillId="2" borderId="6" xfId="0" applyFont="1" applyFill="1" applyBorder="1"/>
    <xf numFmtId="0" fontId="2" fillId="2" borderId="7" xfId="0" applyFont="1" applyFill="1" applyBorder="1"/>
    <xf numFmtId="0" fontId="0" fillId="8" borderId="9" xfId="0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2" fontId="3" fillId="0" borderId="9" xfId="0" applyNumberFormat="1" applyFon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Protection="1">
      <protection hidden="1"/>
    </xf>
    <xf numFmtId="2" fontId="0" fillId="0" borderId="9" xfId="0" applyNumberForma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3" fillId="2" borderId="14" xfId="0" applyFont="1" applyFill="1" applyBorder="1" applyProtection="1">
      <protection hidden="1"/>
    </xf>
    <xf numFmtId="0" fontId="0" fillId="2" borderId="33" xfId="0" applyFill="1" applyBorder="1" applyProtection="1"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2" fontId="0" fillId="0" borderId="4" xfId="0" applyNumberFormat="1" applyFill="1" applyBorder="1" applyProtection="1"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8" borderId="3" xfId="0" applyFill="1" applyBorder="1" applyAlignment="1" applyProtection="1">
      <alignment horizontal="center"/>
      <protection hidden="1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8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3" xfId="0" applyFill="1" applyBorder="1"/>
    <xf numFmtId="2" fontId="0" fillId="8" borderId="33" xfId="0" applyNumberFormat="1" applyFill="1" applyBorder="1"/>
    <xf numFmtId="2" fontId="0" fillId="8" borderId="4" xfId="0" applyNumberFormat="1" applyFill="1" applyBorder="1"/>
    <xf numFmtId="0" fontId="3" fillId="0" borderId="0" xfId="0" applyFont="1" applyFill="1" applyAlignment="1" applyProtection="1">
      <alignment horizontal="center"/>
      <protection locked="0"/>
    </xf>
    <xf numFmtId="2" fontId="3" fillId="0" borderId="0" xfId="0" applyNumberFormat="1" applyFont="1" applyFill="1" applyProtection="1">
      <protection locked="0"/>
    </xf>
    <xf numFmtId="2" fontId="3" fillId="0" borderId="0" xfId="0" applyNumberFormat="1" applyFont="1" applyFill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Border="1" applyProtection="1">
      <protection locked="0"/>
    </xf>
    <xf numFmtId="2" fontId="32" fillId="0" borderId="0" xfId="0" applyNumberFormat="1" applyFont="1" applyFill="1" applyAlignment="1" applyProtection="1">
      <alignment vertical="center"/>
      <protection hidden="1"/>
    </xf>
    <xf numFmtId="2" fontId="33" fillId="0" borderId="0" xfId="0" applyNumberFormat="1" applyFont="1" applyFill="1" applyAlignment="1" applyProtection="1">
      <alignment vertic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9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3" fillId="9" borderId="9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169" fontId="0" fillId="0" borderId="5" xfId="0" applyNumberFormat="1" applyBorder="1" applyAlignment="1" applyProtection="1">
      <alignment horizontal="right"/>
      <protection locked="0"/>
    </xf>
    <xf numFmtId="169" fontId="0" fillId="2" borderId="0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protection locked="0"/>
    </xf>
    <xf numFmtId="169" fontId="0" fillId="0" borderId="5" xfId="0" applyNumberFormat="1" applyBorder="1" applyProtection="1">
      <protection locked="0"/>
    </xf>
    <xf numFmtId="169" fontId="0" fillId="2" borderId="0" xfId="0" applyNumberFormat="1" applyFill="1" applyBorder="1" applyProtection="1">
      <protection locked="0"/>
    </xf>
    <xf numFmtId="49" fontId="3" fillId="2" borderId="8" xfId="0" applyNumberFormat="1" applyFon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protection locked="0"/>
    </xf>
    <xf numFmtId="49" fontId="17" fillId="0" borderId="9" xfId="2" applyNumberFormat="1" applyFont="1" applyBorder="1" applyProtection="1">
      <protection hidden="1"/>
    </xf>
    <xf numFmtId="49" fontId="17" fillId="0" borderId="24" xfId="2" applyNumberFormat="1" applyFont="1" applyBorder="1" applyProtection="1">
      <protection hidden="1"/>
    </xf>
    <xf numFmtId="49" fontId="17" fillId="0" borderId="29" xfId="2" applyNumberFormat="1" applyFont="1" applyBorder="1" applyProtection="1">
      <protection hidden="1"/>
    </xf>
    <xf numFmtId="0" fontId="17" fillId="0" borderId="24" xfId="2" applyFont="1" applyBorder="1" applyProtection="1">
      <protection hidden="1"/>
    </xf>
    <xf numFmtId="0" fontId="17" fillId="0" borderId="29" xfId="2" applyFont="1" applyBorder="1" applyProtection="1">
      <protection hidden="1"/>
    </xf>
    <xf numFmtId="168" fontId="15" fillId="0" borderId="23" xfId="1" applyNumberFormat="1" applyFont="1" applyBorder="1" applyProtection="1">
      <protection hidden="1"/>
    </xf>
    <xf numFmtId="168" fontId="15" fillId="0" borderId="26" xfId="1" applyNumberFormat="1" applyFont="1" applyBorder="1" applyProtection="1">
      <protection hidden="1"/>
    </xf>
    <xf numFmtId="168" fontId="15" fillId="0" borderId="28" xfId="1" applyNumberFormat="1" applyFont="1" applyBorder="1" applyProtection="1">
      <protection hidden="1"/>
    </xf>
    <xf numFmtId="167" fontId="15" fillId="0" borderId="24" xfId="1" applyNumberFormat="1" applyFont="1" applyBorder="1" applyAlignment="1" applyProtection="1">
      <alignment horizontal="center"/>
      <protection hidden="1"/>
    </xf>
    <xf numFmtId="167" fontId="15" fillId="0" borderId="29" xfId="1" applyNumberFormat="1" applyFont="1" applyBorder="1" applyAlignment="1" applyProtection="1">
      <alignment horizontal="center"/>
      <protection hidden="1"/>
    </xf>
    <xf numFmtId="0" fontId="33" fillId="0" borderId="0" xfId="0" applyFont="1" applyAlignment="1">
      <alignment vertical="center"/>
    </xf>
    <xf numFmtId="0" fontId="33" fillId="0" borderId="9" xfId="0" applyFont="1" applyBorder="1" applyAlignment="1">
      <alignment vertical="center"/>
    </xf>
    <xf numFmtId="2" fontId="15" fillId="0" borderId="0" xfId="0" applyNumberFormat="1" applyFont="1"/>
    <xf numFmtId="2" fontId="33" fillId="0" borderId="0" xfId="0" applyNumberFormat="1" applyFont="1" applyAlignment="1">
      <alignment vertical="center"/>
    </xf>
    <xf numFmtId="2" fontId="3" fillId="0" borderId="9" xfId="0" applyNumberFormat="1" applyFont="1" applyFill="1" applyBorder="1" applyAlignment="1" applyProtection="1">
      <alignment horizontal="right" vertical="center"/>
      <protection locked="0"/>
    </xf>
    <xf numFmtId="0" fontId="3" fillId="8" borderId="5" xfId="0" applyFont="1" applyFill="1" applyBorder="1"/>
    <xf numFmtId="0" fontId="0" fillId="8" borderId="6" xfId="0" applyFill="1" applyBorder="1"/>
    <xf numFmtId="0" fontId="0" fillId="8" borderId="7" xfId="0" applyFill="1" applyBorder="1"/>
    <xf numFmtId="0" fontId="0" fillId="0" borderId="0" xfId="0" applyFill="1"/>
    <xf numFmtId="0" fontId="17" fillId="0" borderId="0" xfId="2" applyFont="1" applyBorder="1" applyProtection="1">
      <protection hidden="1"/>
    </xf>
    <xf numFmtId="0" fontId="17" fillId="0" borderId="0" xfId="1" applyNumberFormat="1" applyFont="1" applyBorder="1" applyProtection="1">
      <protection hidden="1"/>
    </xf>
    <xf numFmtId="165" fontId="17" fillId="0" borderId="0" xfId="1" quotePrefix="1" applyFont="1" applyBorder="1" applyProtection="1">
      <protection hidden="1"/>
    </xf>
    <xf numFmtId="169" fontId="15" fillId="0" borderId="0" xfId="0" applyNumberFormat="1" applyFont="1" applyBorder="1" applyProtection="1">
      <protection hidden="1"/>
    </xf>
    <xf numFmtId="49" fontId="17" fillId="0" borderId="0" xfId="2" applyNumberFormat="1" applyFont="1" applyBorder="1" applyProtection="1">
      <protection hidden="1"/>
    </xf>
    <xf numFmtId="0" fontId="17" fillId="0" borderId="0" xfId="2" applyFont="1" applyFill="1" applyBorder="1" applyProtection="1">
      <protection hidden="1"/>
    </xf>
    <xf numFmtId="165" fontId="17" fillId="0" borderId="0" xfId="1" applyFont="1" applyFill="1" applyBorder="1" applyProtection="1">
      <protection hidden="1"/>
    </xf>
    <xf numFmtId="0" fontId="19" fillId="0" borderId="0" xfId="2" applyFont="1" applyFill="1" applyBorder="1" applyProtection="1">
      <protection hidden="1"/>
    </xf>
    <xf numFmtId="0" fontId="0" fillId="0" borderId="0" xfId="0" applyFill="1" applyBorder="1"/>
    <xf numFmtId="165" fontId="17" fillId="4" borderId="0" xfId="1" applyFont="1" applyFill="1" applyBorder="1" applyProtection="1">
      <protection hidden="1"/>
    </xf>
    <xf numFmtId="0" fontId="17" fillId="0" borderId="7" xfId="2" applyFont="1" applyBorder="1" applyProtection="1">
      <protection hidden="1"/>
    </xf>
    <xf numFmtId="0" fontId="17" fillId="0" borderId="4" xfId="2" applyFont="1" applyBorder="1" applyProtection="1">
      <protection hidden="1"/>
    </xf>
    <xf numFmtId="20" fontId="3" fillId="2" borderId="14" xfId="0" applyNumberFormat="1" applyFont="1" applyFill="1" applyBorder="1" applyAlignment="1" applyProtection="1">
      <alignment horizontal="left"/>
      <protection locked="0"/>
    </xf>
    <xf numFmtId="20" fontId="3" fillId="2" borderId="33" xfId="0" applyNumberFormat="1" applyFont="1" applyFill="1" applyBorder="1" applyAlignment="1" applyProtection="1">
      <alignment horizontal="left"/>
      <protection locked="0"/>
    </xf>
    <xf numFmtId="0" fontId="3" fillId="2" borderId="33" xfId="0" applyFont="1" applyFill="1" applyBorder="1" applyAlignment="1" applyProtection="1">
      <alignment horizontal="left"/>
      <protection locked="0"/>
    </xf>
    <xf numFmtId="0" fontId="3" fillId="2" borderId="33" xfId="0" applyFont="1" applyFill="1" applyBorder="1" applyAlignment="1" applyProtection="1">
      <alignment horizontal="left"/>
    </xf>
    <xf numFmtId="0" fontId="0" fillId="2" borderId="33" xfId="0" applyFill="1" applyBorder="1" applyAlignment="1" applyProtection="1">
      <alignment horizontal="left"/>
    </xf>
    <xf numFmtId="0" fontId="0" fillId="2" borderId="3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165" fontId="7" fillId="8" borderId="9" xfId="1" applyFont="1" applyFill="1" applyBorder="1" applyAlignment="1" applyProtection="1">
      <alignment horizontal="center" wrapText="1"/>
      <protection hidden="1"/>
    </xf>
    <xf numFmtId="165" fontId="17" fillId="8" borderId="4" xfId="1" applyFont="1" applyFill="1" applyBorder="1" applyProtection="1">
      <protection hidden="1"/>
    </xf>
    <xf numFmtId="165" fontId="17" fillId="8" borderId="9" xfId="1" applyFont="1" applyFill="1" applyBorder="1" applyProtection="1">
      <protection hidden="1"/>
    </xf>
    <xf numFmtId="165" fontId="17" fillId="8" borderId="14" xfId="1" applyFont="1" applyFill="1" applyBorder="1" applyProtection="1">
      <protection hidden="1"/>
    </xf>
    <xf numFmtId="165" fontId="17" fillId="8" borderId="24" xfId="1" applyFont="1" applyFill="1" applyBorder="1" applyProtection="1">
      <protection hidden="1"/>
    </xf>
    <xf numFmtId="165" fontId="17" fillId="8" borderId="29" xfId="1" applyFont="1" applyFill="1" applyBorder="1" applyProtection="1">
      <protection hidden="1"/>
    </xf>
    <xf numFmtId="0" fontId="7" fillId="0" borderId="9" xfId="2" applyFont="1" applyFill="1" applyBorder="1" applyProtection="1">
      <protection hidden="1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/>
    <xf numFmtId="2" fontId="34" fillId="0" borderId="0" xfId="0" applyNumberFormat="1" applyFont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30" fillId="2" borderId="5" xfId="0" applyFont="1" applyFill="1" applyBorder="1" applyAlignment="1" applyProtection="1">
      <alignment horizontal="center" vertical="center"/>
      <protection hidden="1"/>
    </xf>
    <xf numFmtId="0" fontId="30" fillId="2" borderId="6" xfId="0" applyFont="1" applyFill="1" applyBorder="1" applyAlignment="1" applyProtection="1">
      <alignment horizontal="center" vertical="center"/>
      <protection hidden="1"/>
    </xf>
    <xf numFmtId="0" fontId="30" fillId="2" borderId="7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 wrapText="1"/>
      <protection hidden="1"/>
    </xf>
    <xf numFmtId="0" fontId="2" fillId="2" borderId="3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33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9" fontId="17" fillId="0" borderId="0" xfId="1" quotePrefix="1" applyNumberFormat="1" applyFont="1" applyBorder="1" applyAlignment="1" applyProtection="1">
      <alignment horizontal="left"/>
      <protection hidden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0" fillId="8" borderId="5" xfId="0" applyFill="1" applyBorder="1" applyAlignment="1" applyProtection="1">
      <alignment horizontal="center"/>
      <protection hidden="1"/>
    </xf>
    <xf numFmtId="0" fontId="0" fillId="8" borderId="7" xfId="0" applyFill="1" applyBorder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8" borderId="6" xfId="0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49" fontId="3" fillId="0" borderId="5" xfId="0" applyNumberFormat="1" applyFont="1" applyBorder="1" applyAlignment="1" applyProtection="1">
      <alignment horizontal="left"/>
      <protection locked="0"/>
    </xf>
    <xf numFmtId="49" fontId="3" fillId="0" borderId="7" xfId="0" applyNumberFormat="1" applyFont="1" applyBorder="1" applyAlignment="1" applyProtection="1">
      <alignment horizontal="left"/>
      <protection locked="0"/>
    </xf>
    <xf numFmtId="0" fontId="17" fillId="0" borderId="35" xfId="2" applyNumberFormat="1" applyFont="1" applyBorder="1" applyAlignment="1" applyProtection="1">
      <alignment horizontal="left"/>
      <protection hidden="1"/>
    </xf>
    <xf numFmtId="0" fontId="17" fillId="0" borderId="36" xfId="2" applyNumberFormat="1" applyFont="1" applyBorder="1" applyAlignment="1" applyProtection="1">
      <alignment horizontal="left"/>
      <protection hidden="1"/>
    </xf>
    <xf numFmtId="0" fontId="17" fillId="0" borderId="5" xfId="2" applyNumberFormat="1" applyFont="1" applyBorder="1" applyAlignment="1" applyProtection="1">
      <alignment horizontal="left"/>
      <protection hidden="1"/>
    </xf>
    <xf numFmtId="0" fontId="17" fillId="0" borderId="37" xfId="2" applyNumberFormat="1" applyFont="1" applyBorder="1" applyAlignment="1" applyProtection="1">
      <alignment horizontal="left"/>
      <protection hidden="1"/>
    </xf>
    <xf numFmtId="0" fontId="17" fillId="0" borderId="38" xfId="2" applyNumberFormat="1" applyFont="1" applyBorder="1" applyAlignment="1" applyProtection="1">
      <alignment horizontal="left"/>
      <protection hidden="1"/>
    </xf>
    <xf numFmtId="0" fontId="17" fillId="0" borderId="15" xfId="2" applyNumberFormat="1" applyFont="1" applyBorder="1" applyAlignment="1" applyProtection="1">
      <alignment horizontal="left"/>
      <protection hidden="1"/>
    </xf>
    <xf numFmtId="14" fontId="13" fillId="0" borderId="5" xfId="1" applyNumberFormat="1" applyFont="1" applyBorder="1" applyAlignment="1" applyProtection="1">
      <alignment horizontal="center" vertical="top"/>
      <protection hidden="1"/>
    </xf>
    <xf numFmtId="14" fontId="13" fillId="0" borderId="7" xfId="1" applyNumberFormat="1" applyFont="1" applyBorder="1" applyAlignment="1" applyProtection="1">
      <alignment horizontal="center" vertical="top"/>
      <protection hidden="1"/>
    </xf>
    <xf numFmtId="0" fontId="17" fillId="0" borderId="9" xfId="2" applyNumberFormat="1" applyFont="1" applyBorder="1" applyAlignment="1" applyProtection="1">
      <alignment horizontal="left"/>
      <protection hidden="1"/>
    </xf>
    <xf numFmtId="0" fontId="17" fillId="0" borderId="27" xfId="2" applyNumberFormat="1" applyFont="1" applyBorder="1" applyAlignment="1" applyProtection="1">
      <alignment horizontal="left"/>
      <protection hidden="1"/>
    </xf>
    <xf numFmtId="0" fontId="17" fillId="0" borderId="29" xfId="2" applyNumberFormat="1" applyFont="1" applyBorder="1" applyAlignment="1" applyProtection="1">
      <alignment horizontal="left"/>
      <protection hidden="1"/>
    </xf>
    <xf numFmtId="0" fontId="17" fillId="0" borderId="30" xfId="2" applyNumberFormat="1" applyFont="1" applyBorder="1" applyAlignment="1" applyProtection="1">
      <alignment horizontal="left"/>
      <protection hidden="1"/>
    </xf>
    <xf numFmtId="0" fontId="17" fillId="0" borderId="24" xfId="2" applyNumberFormat="1" applyFont="1" applyBorder="1" applyAlignment="1" applyProtection="1">
      <alignment horizontal="left"/>
      <protection hidden="1"/>
    </xf>
    <xf numFmtId="0" fontId="17" fillId="0" borderId="25" xfId="2" applyNumberFormat="1" applyFont="1" applyBorder="1" applyAlignment="1" applyProtection="1">
      <alignment horizontal="left"/>
      <protection hidden="1"/>
    </xf>
    <xf numFmtId="0" fontId="7" fillId="0" borderId="0" xfId="1" applyNumberFormat="1" applyFont="1" applyProtection="1">
      <protection hidden="1"/>
    </xf>
    <xf numFmtId="0" fontId="9" fillId="0" borderId="0" xfId="2" applyFont="1" applyProtection="1">
      <protection hidden="1"/>
    </xf>
    <xf numFmtId="0" fontId="17" fillId="0" borderId="24" xfId="1" quotePrefix="1" applyNumberFormat="1" applyFont="1" applyBorder="1" applyAlignment="1" applyProtection="1">
      <alignment horizontal="left"/>
      <protection hidden="1"/>
    </xf>
    <xf numFmtId="0" fontId="17" fillId="0" borderId="25" xfId="1" quotePrefix="1" applyNumberFormat="1" applyFont="1" applyBorder="1" applyAlignment="1" applyProtection="1">
      <alignment horizontal="left"/>
      <protection hidden="1"/>
    </xf>
    <xf numFmtId="0" fontId="17" fillId="0" borderId="9" xfId="1" quotePrefix="1" applyNumberFormat="1" applyFont="1" applyBorder="1" applyAlignment="1" applyProtection="1">
      <alignment horizontal="left"/>
      <protection hidden="1"/>
    </xf>
    <xf numFmtId="0" fontId="17" fillId="0" borderId="27" xfId="1" quotePrefix="1" applyNumberFormat="1" applyFont="1" applyBorder="1" applyAlignment="1" applyProtection="1">
      <alignment horizontal="left"/>
      <protection hidden="1"/>
    </xf>
    <xf numFmtId="0" fontId="17" fillId="0" borderId="29" xfId="1" quotePrefix="1" applyNumberFormat="1" applyFont="1" applyBorder="1" applyAlignment="1" applyProtection="1">
      <alignment horizontal="left"/>
      <protection hidden="1"/>
    </xf>
    <xf numFmtId="0" fontId="17" fillId="0" borderId="30" xfId="1" quotePrefix="1" applyNumberFormat="1" applyFont="1" applyBorder="1" applyAlignment="1" applyProtection="1">
      <alignment horizontal="left"/>
      <protection hidden="1"/>
    </xf>
    <xf numFmtId="49" fontId="17" fillId="0" borderId="24" xfId="2" applyNumberFormat="1" applyFont="1" applyBorder="1" applyAlignment="1" applyProtection="1">
      <alignment horizontal="left"/>
      <protection hidden="1"/>
    </xf>
    <xf numFmtId="49" fontId="17" fillId="0" borderId="9" xfId="2" applyNumberFormat="1" applyFont="1" applyBorder="1" applyAlignment="1" applyProtection="1">
      <alignment horizontal="left"/>
      <protection hidden="1"/>
    </xf>
    <xf numFmtId="49" fontId="17" fillId="0" borderId="29" xfId="2" applyNumberFormat="1" applyFont="1" applyBorder="1" applyAlignment="1" applyProtection="1">
      <alignment horizontal="left"/>
      <protection hidden="1"/>
    </xf>
    <xf numFmtId="49" fontId="17" fillId="0" borderId="24" xfId="1" quotePrefix="1" applyNumberFormat="1" applyFont="1" applyBorder="1" applyAlignment="1" applyProtection="1">
      <alignment horizontal="left"/>
      <protection hidden="1"/>
    </xf>
    <xf numFmtId="49" fontId="17" fillId="0" borderId="25" xfId="1" quotePrefix="1" applyNumberFormat="1" applyFont="1" applyBorder="1" applyAlignment="1" applyProtection="1">
      <alignment horizontal="left"/>
      <protection hidden="1"/>
    </xf>
    <xf numFmtId="49" fontId="17" fillId="0" borderId="9" xfId="1" quotePrefix="1" applyNumberFormat="1" applyFont="1" applyBorder="1" applyAlignment="1" applyProtection="1">
      <alignment horizontal="left"/>
      <protection hidden="1"/>
    </xf>
    <xf numFmtId="49" fontId="17" fillId="0" borderId="27" xfId="1" quotePrefix="1" applyNumberFormat="1" applyFont="1" applyBorder="1" applyAlignment="1" applyProtection="1">
      <alignment horizontal="left"/>
      <protection hidden="1"/>
    </xf>
    <xf numFmtId="49" fontId="17" fillId="0" borderId="29" xfId="1" quotePrefix="1" applyNumberFormat="1" applyFont="1" applyBorder="1" applyAlignment="1" applyProtection="1">
      <alignment horizontal="left"/>
      <protection hidden="1"/>
    </xf>
    <xf numFmtId="49" fontId="17" fillId="0" borderId="30" xfId="1" quotePrefix="1" applyNumberFormat="1" applyFont="1" applyBorder="1" applyAlignment="1" applyProtection="1">
      <alignment horizontal="left"/>
      <protection hidden="1"/>
    </xf>
    <xf numFmtId="0" fontId="31" fillId="0" borderId="9" xfId="0" applyFont="1" applyBorder="1" applyAlignment="1" applyProtection="1">
      <alignment horizontal="left" vertical="center"/>
      <protection hidden="1"/>
    </xf>
    <xf numFmtId="1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31" fillId="0" borderId="10" xfId="0" applyFont="1" applyBorder="1" applyAlignment="1" applyProtection="1">
      <alignment horizontal="left" vertical="center"/>
      <protection hidden="1"/>
    </xf>
    <xf numFmtId="0" fontId="31" fillId="0" borderId="11" xfId="0" applyFont="1" applyBorder="1" applyAlignment="1" applyProtection="1">
      <alignment horizontal="left" vertical="center"/>
      <protection hidden="1"/>
    </xf>
    <xf numFmtId="0" fontId="31" fillId="0" borderId="12" xfId="0" applyFont="1" applyBorder="1" applyAlignment="1" applyProtection="1">
      <alignment horizontal="left" vertical="center"/>
      <protection hidden="1"/>
    </xf>
    <xf numFmtId="0" fontId="31" fillId="0" borderId="1" xfId="0" applyFont="1" applyBorder="1" applyAlignment="1" applyProtection="1">
      <alignment horizontal="left" vertical="center"/>
      <protection hidden="1"/>
    </xf>
    <xf numFmtId="0" fontId="31" fillId="0" borderId="2" xfId="0" applyFont="1" applyBorder="1" applyAlignment="1" applyProtection="1">
      <alignment horizontal="left" vertical="center"/>
      <protection hidden="1"/>
    </xf>
    <xf numFmtId="0" fontId="31" fillId="0" borderId="3" xfId="0" applyFont="1" applyBorder="1" applyAlignment="1" applyProtection="1">
      <alignment horizontal="left" vertical="center"/>
      <protection hidden="1"/>
    </xf>
    <xf numFmtId="0" fontId="35" fillId="9" borderId="6" xfId="0" applyFont="1" applyFill="1" applyBorder="1" applyAlignment="1" applyProtection="1">
      <alignment horizontal="center"/>
      <protection hidden="1"/>
    </xf>
    <xf numFmtId="0" fontId="35" fillId="9" borderId="7" xfId="0" applyFont="1" applyFill="1" applyBorder="1" applyAlignment="1" applyProtection="1">
      <alignment horizontal="center"/>
      <protection hidden="1"/>
    </xf>
    <xf numFmtId="0" fontId="36" fillId="10" borderId="9" xfId="0" applyFont="1" applyFill="1" applyBorder="1" applyAlignment="1" applyProtection="1">
      <alignment horizontal="center" vertical="center"/>
      <protection hidden="1"/>
    </xf>
    <xf numFmtId="0" fontId="37" fillId="8" borderId="9" xfId="0" applyFont="1" applyFill="1" applyBorder="1" applyAlignment="1" applyProtection="1">
      <alignment horizontal="center" vertical="center"/>
      <protection hidden="1"/>
    </xf>
    <xf numFmtId="0" fontId="37" fillId="9" borderId="9" xfId="0" applyFont="1" applyFill="1" applyBorder="1" applyAlignment="1" applyProtection="1">
      <alignment horizontal="center"/>
      <protection hidden="1"/>
    </xf>
    <xf numFmtId="14" fontId="37" fillId="0" borderId="9" xfId="0" applyNumberFormat="1" applyFont="1" applyBorder="1" applyAlignment="1" applyProtection="1">
      <alignment horizontal="center"/>
      <protection locked="0"/>
    </xf>
    <xf numFmtId="14" fontId="37" fillId="0" borderId="9" xfId="0" applyNumberFormat="1" applyFont="1" applyBorder="1" applyAlignment="1" applyProtection="1">
      <alignment horizontal="center"/>
      <protection hidden="1"/>
    </xf>
  </cellXfs>
  <cellStyles count="3">
    <cellStyle name="Komma" xfId="1" builtinId="3"/>
    <cellStyle name="Normal" xfId="0" builtinId="0"/>
    <cellStyle name="Normal 2" xfId="2"/>
  </cellStyles>
  <dxfs count="8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BEBE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33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AD34"/>
  <sheetViews>
    <sheetView zoomScaleNormal="100" workbookViewId="0">
      <pane xSplit="5" ySplit="7" topLeftCell="F8" activePane="bottomRight" state="frozen"/>
      <selection pane="topRight" activeCell="F1" sqref="F1"/>
      <selection pane="bottomLeft" activeCell="A11" sqref="A11"/>
      <selection pane="bottomRight" activeCell="K9" sqref="K9"/>
    </sheetView>
  </sheetViews>
  <sheetFormatPr defaultRowHeight="15" x14ac:dyDescent="0.25"/>
  <cols>
    <col min="1" max="1" width="7.42578125" style="4" customWidth="1"/>
    <col min="2" max="2" width="17.7109375" style="3" customWidth="1"/>
    <col min="3" max="3" width="17" style="3" customWidth="1"/>
    <col min="4" max="11" width="13.7109375" style="124" customWidth="1"/>
    <col min="12" max="13" width="14.7109375" style="124" customWidth="1"/>
    <col min="14" max="20" width="13.7109375" style="124" customWidth="1"/>
    <col min="21" max="21" width="3.140625" style="124" customWidth="1"/>
    <col min="22" max="25" width="8.7109375" style="124" customWidth="1"/>
    <col min="26" max="29" width="8.7109375" style="3" customWidth="1"/>
    <col min="30" max="30" width="8.7109375" style="233" customWidth="1"/>
    <col min="31" max="16384" width="9.140625" style="3"/>
  </cols>
  <sheetData>
    <row r="1" spans="1:30" ht="20.25" x14ac:dyDescent="0.3">
      <c r="B1" s="128"/>
      <c r="C1" s="129"/>
      <c r="D1" s="127"/>
      <c r="E1" s="130"/>
      <c r="F1" s="130"/>
      <c r="G1" s="130"/>
    </row>
    <row r="2" spans="1:30" ht="20.25" x14ac:dyDescent="0.3">
      <c r="B2" s="128" t="s">
        <v>140</v>
      </c>
      <c r="C2" s="129"/>
      <c r="D2" s="127"/>
      <c r="E2" s="127"/>
      <c r="F2" s="127"/>
      <c r="G2" s="127"/>
    </row>
    <row r="3" spans="1:30" ht="20.25" x14ac:dyDescent="0.3">
      <c r="B3" s="128" t="s">
        <v>139</v>
      </c>
      <c r="C3" s="129"/>
      <c r="D3" s="127"/>
      <c r="E3" s="127"/>
      <c r="F3" s="127"/>
      <c r="G3" s="127"/>
      <c r="X3" s="325" t="s">
        <v>149</v>
      </c>
      <c r="Y3" s="326"/>
      <c r="Z3" s="327"/>
    </row>
    <row r="4" spans="1:30" ht="20.25" x14ac:dyDescent="0.3">
      <c r="B4" s="128"/>
      <c r="C4" s="129"/>
      <c r="D4" s="127"/>
      <c r="E4" s="127"/>
      <c r="F4" s="127"/>
      <c r="G4" s="127"/>
    </row>
    <row r="5" spans="1:30" ht="15" customHeight="1" x14ac:dyDescent="0.25">
      <c r="B5" s="328" t="s">
        <v>5</v>
      </c>
      <c r="C5" s="328" t="s">
        <v>6</v>
      </c>
      <c r="D5" s="328" t="s">
        <v>1</v>
      </c>
      <c r="E5" s="328" t="s">
        <v>130</v>
      </c>
      <c r="F5" s="328" t="s">
        <v>135</v>
      </c>
      <c r="G5" s="328" t="s">
        <v>131</v>
      </c>
      <c r="H5" s="328" t="s">
        <v>29</v>
      </c>
      <c r="I5" s="328" t="s">
        <v>123</v>
      </c>
      <c r="J5" s="328" t="s">
        <v>126</v>
      </c>
      <c r="K5" s="328" t="s">
        <v>132</v>
      </c>
      <c r="L5" s="328" t="s">
        <v>133</v>
      </c>
      <c r="M5" s="328" t="s">
        <v>134</v>
      </c>
      <c r="N5" s="328" t="s">
        <v>127</v>
      </c>
      <c r="O5" s="328" t="s">
        <v>128</v>
      </c>
      <c r="P5" s="328" t="s">
        <v>221</v>
      </c>
      <c r="Q5" s="328" t="s">
        <v>129</v>
      </c>
      <c r="R5" s="328" t="s">
        <v>53</v>
      </c>
      <c r="S5" s="328" t="s">
        <v>56</v>
      </c>
      <c r="T5" s="331"/>
      <c r="V5" s="222" t="s">
        <v>141</v>
      </c>
      <c r="W5" s="222" t="s">
        <v>142</v>
      </c>
      <c r="X5" s="222" t="s">
        <v>143</v>
      </c>
      <c r="Y5" s="222" t="s">
        <v>144</v>
      </c>
      <c r="Z5" s="222" t="s">
        <v>145</v>
      </c>
      <c r="AA5" s="222" t="s">
        <v>146</v>
      </c>
      <c r="AB5" s="226" t="s">
        <v>147</v>
      </c>
      <c r="AC5" s="235" t="s">
        <v>244</v>
      </c>
      <c r="AD5" s="234"/>
    </row>
    <row r="6" spans="1:30" ht="15" customHeight="1" x14ac:dyDescent="0.25"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32"/>
      <c r="V6" s="231"/>
      <c r="W6" s="231"/>
      <c r="X6" s="231"/>
      <c r="Y6" s="231"/>
      <c r="Z6" s="231"/>
      <c r="AA6" s="231"/>
      <c r="AB6" s="227"/>
      <c r="AC6" s="236"/>
    </row>
    <row r="7" spans="1:30" ht="15" customHeight="1" x14ac:dyDescent="0.25"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3"/>
      <c r="U7" s="140"/>
      <c r="V7" s="232"/>
      <c r="W7" s="232"/>
      <c r="X7" s="232"/>
      <c r="Y7" s="232"/>
      <c r="Z7" s="232"/>
      <c r="AA7" s="232"/>
      <c r="AB7" s="142"/>
      <c r="AC7" s="237" t="s">
        <v>236</v>
      </c>
      <c r="AD7" s="238"/>
    </row>
    <row r="8" spans="1:30" x14ac:dyDescent="0.25">
      <c r="A8" s="4">
        <v>1</v>
      </c>
      <c r="B8" s="5" t="s">
        <v>271</v>
      </c>
      <c r="C8" s="143" t="s">
        <v>257</v>
      </c>
      <c r="D8" s="131">
        <v>2000</v>
      </c>
      <c r="E8" s="132">
        <v>43101</v>
      </c>
      <c r="F8" s="134">
        <f>Tidsregistrering!$B$3-Tidsregistrering!$A$3</f>
        <v>30</v>
      </c>
      <c r="G8" s="135">
        <f>Tidsregistrering!$B$3-$E8</f>
        <v>682</v>
      </c>
      <c r="H8" s="125"/>
      <c r="I8" s="125"/>
      <c r="J8" s="125"/>
      <c r="K8" s="133">
        <f t="shared" ref="K8:K11" si="0">IF(G8&lt;361,1,0)-IF(G8&gt;179,0,1)</f>
        <v>0</v>
      </c>
      <c r="L8" s="133">
        <f t="shared" ref="L8:L11" si="1">IF(G8&lt;540,1,0)-IF(G8&gt;360,0,1)</f>
        <v>0</v>
      </c>
      <c r="M8" s="133">
        <f t="shared" ref="M8:M11" si="2">IF(G8&gt;539,1,0)</f>
        <v>1</v>
      </c>
      <c r="N8" s="126"/>
      <c r="O8" s="126"/>
      <c r="P8" s="148"/>
      <c r="Q8" s="126"/>
      <c r="R8" s="126"/>
      <c r="S8" s="126"/>
      <c r="T8" s="126"/>
      <c r="U8" s="141"/>
      <c r="V8" s="228"/>
      <c r="W8" s="228">
        <v>7.5</v>
      </c>
      <c r="X8" s="149">
        <v>13</v>
      </c>
      <c r="Y8" s="149"/>
      <c r="Z8" s="229"/>
      <c r="AA8" s="230"/>
      <c r="AB8" s="230"/>
      <c r="AC8" s="239">
        <f>SUM(V8:AB8)</f>
        <v>20.5</v>
      </c>
    </row>
    <row r="9" spans="1:30" x14ac:dyDescent="0.25">
      <c r="A9" s="4">
        <v>2</v>
      </c>
      <c r="B9" s="5" t="s">
        <v>258</v>
      </c>
      <c r="C9" s="143" t="s">
        <v>259</v>
      </c>
      <c r="D9" s="131" t="s">
        <v>260</v>
      </c>
      <c r="E9" s="132"/>
      <c r="F9" s="134">
        <f>Tidsregistrering!$B$3-Tidsregistrering!$A$3</f>
        <v>30</v>
      </c>
      <c r="G9" s="135" t="str">
        <f>IF(E9&lt;&gt;"",Tidsregistrering!$B$3-$E9,"")</f>
        <v/>
      </c>
      <c r="H9" s="125"/>
      <c r="I9" s="125"/>
      <c r="J9" s="125"/>
      <c r="K9" s="133">
        <f t="shared" si="0"/>
        <v>0</v>
      </c>
      <c r="L9" s="133">
        <f t="shared" si="1"/>
        <v>0</v>
      </c>
      <c r="M9" s="133">
        <f t="shared" si="2"/>
        <v>1</v>
      </c>
      <c r="N9" s="126"/>
      <c r="O9" s="126"/>
      <c r="P9" s="148"/>
      <c r="Q9" s="126"/>
      <c r="R9" s="126"/>
      <c r="S9" s="126"/>
      <c r="T9" s="126"/>
      <c r="U9" s="141"/>
      <c r="V9" s="228"/>
      <c r="W9" s="228"/>
      <c r="X9" s="228"/>
      <c r="Y9" s="228"/>
      <c r="Z9" s="288"/>
      <c r="AA9" s="228"/>
      <c r="AB9" s="228"/>
      <c r="AC9" s="239">
        <f t="shared" ref="AC9:AC34" si="3">SUM(V9:AB9)</f>
        <v>0</v>
      </c>
    </row>
    <row r="10" spans="1:30" x14ac:dyDescent="0.25">
      <c r="A10" s="4">
        <v>3</v>
      </c>
      <c r="B10" s="5" t="s">
        <v>261</v>
      </c>
      <c r="C10" s="143" t="s">
        <v>262</v>
      </c>
      <c r="D10" s="131" t="s">
        <v>263</v>
      </c>
      <c r="E10" s="132"/>
      <c r="F10" s="134" t="e">
        <f ca="1">_xlfn.DAYS(Tidsregistrering!$B$3,Tidsregistrering!$A$3)</f>
        <v>#NAME?</v>
      </c>
      <c r="G10" s="135" t="e">
        <f ca="1">_xlfn.DAYS(Tidsregistrering!$B$3,$E10)</f>
        <v>#NAME?</v>
      </c>
      <c r="H10" s="125"/>
      <c r="I10" s="125"/>
      <c r="J10" s="125"/>
      <c r="K10" s="133" t="e">
        <f t="shared" ca="1" si="0"/>
        <v>#NAME?</v>
      </c>
      <c r="L10" s="133" t="e">
        <f t="shared" ca="1" si="1"/>
        <v>#NAME?</v>
      </c>
      <c r="M10" s="133" t="e">
        <f t="shared" ca="1" si="2"/>
        <v>#NAME?</v>
      </c>
      <c r="N10" s="126"/>
      <c r="O10" s="126"/>
      <c r="P10" s="148"/>
      <c r="Q10" s="126"/>
      <c r="R10" s="126"/>
      <c r="S10" s="126"/>
      <c r="T10" s="126"/>
      <c r="U10" s="141"/>
      <c r="V10" s="228"/>
      <c r="W10" s="228"/>
      <c r="X10" s="149"/>
      <c r="Y10" s="149"/>
      <c r="Z10" s="229"/>
      <c r="AA10" s="228"/>
      <c r="AB10" s="228"/>
      <c r="AC10" s="239">
        <f t="shared" si="3"/>
        <v>0</v>
      </c>
    </row>
    <row r="11" spans="1:30" x14ac:dyDescent="0.25">
      <c r="A11" s="4">
        <v>4</v>
      </c>
      <c r="B11" s="5" t="s">
        <v>264</v>
      </c>
      <c r="C11" s="143" t="s">
        <v>174</v>
      </c>
      <c r="D11" s="131" t="s">
        <v>265</v>
      </c>
      <c r="E11" s="132"/>
      <c r="F11" s="134" t="e">
        <f ca="1">_xlfn.DAYS(Tidsregistrering!$B$3,Tidsregistrering!$A$3)</f>
        <v>#NAME?</v>
      </c>
      <c r="G11" s="135" t="e">
        <f ca="1">_xlfn.DAYS(Tidsregistrering!$B$3,$E11)</f>
        <v>#NAME?</v>
      </c>
      <c r="H11" s="125"/>
      <c r="I11" s="125"/>
      <c r="J11" s="125"/>
      <c r="K11" s="133" t="e">
        <f t="shared" ca="1" si="0"/>
        <v>#NAME?</v>
      </c>
      <c r="L11" s="133" t="e">
        <f t="shared" ca="1" si="1"/>
        <v>#NAME?</v>
      </c>
      <c r="M11" s="133" t="e">
        <f t="shared" ca="1" si="2"/>
        <v>#NAME?</v>
      </c>
      <c r="N11" s="126"/>
      <c r="O11" s="126"/>
      <c r="P11" s="148"/>
      <c r="Q11" s="126"/>
      <c r="R11" s="126"/>
      <c r="S11" s="126"/>
      <c r="T11" s="126"/>
      <c r="U11" s="141"/>
      <c r="V11" s="228"/>
      <c r="W11" s="228"/>
      <c r="X11" s="149"/>
      <c r="Y11" s="149"/>
      <c r="Z11" s="229"/>
      <c r="AA11" s="228"/>
      <c r="AB11" s="228"/>
      <c r="AC11" s="239">
        <f t="shared" si="3"/>
        <v>0</v>
      </c>
    </row>
    <row r="12" spans="1:30" x14ac:dyDescent="0.25">
      <c r="A12" s="4">
        <v>5</v>
      </c>
      <c r="B12" s="5" t="s">
        <v>151</v>
      </c>
      <c r="C12" s="143" t="s">
        <v>175</v>
      </c>
      <c r="D12" s="131" t="s">
        <v>198</v>
      </c>
      <c r="E12" s="132"/>
      <c r="F12" s="134" t="e">
        <f ca="1">_xlfn.DAYS(Tidsregistrering!$B$3,Tidsregistrering!$A$3)</f>
        <v>#NAME?</v>
      </c>
      <c r="G12" s="135" t="e">
        <f ca="1">_xlfn.DAYS(Tidsregistrering!$B$3,$E12)</f>
        <v>#NAME?</v>
      </c>
      <c r="H12" s="125"/>
      <c r="I12" s="125"/>
      <c r="J12" s="125"/>
      <c r="K12" s="133" t="e">
        <f t="shared" ref="K12:K34" ca="1" si="4">IF(G12&lt;361,1,0)-IF(G12&gt;179,0,1)</f>
        <v>#NAME?</v>
      </c>
      <c r="L12" s="133" t="e">
        <f t="shared" ref="L12:L34" ca="1" si="5">IF(G12&lt;540,1,0)-IF(G12&gt;360,0,1)</f>
        <v>#NAME?</v>
      </c>
      <c r="M12" s="133" t="e">
        <f t="shared" ref="M12:M34" ca="1" si="6">IF(G12&gt;539,1,0)</f>
        <v>#NAME?</v>
      </c>
      <c r="N12" s="126"/>
      <c r="O12" s="126"/>
      <c r="P12" s="148"/>
      <c r="Q12" s="126"/>
      <c r="R12" s="126"/>
      <c r="S12" s="126"/>
      <c r="T12" s="126"/>
      <c r="U12" s="141"/>
      <c r="V12" s="228"/>
      <c r="W12" s="228"/>
      <c r="X12" s="149"/>
      <c r="Y12" s="149"/>
      <c r="Z12" s="229"/>
      <c r="AA12" s="228"/>
      <c r="AB12" s="228"/>
      <c r="AC12" s="239">
        <f t="shared" si="3"/>
        <v>0</v>
      </c>
    </row>
    <row r="13" spans="1:30" x14ac:dyDescent="0.25">
      <c r="A13" s="4">
        <v>6</v>
      </c>
      <c r="B13" s="5" t="s">
        <v>152</v>
      </c>
      <c r="C13" s="143" t="s">
        <v>176</v>
      </c>
      <c r="D13" s="131" t="s">
        <v>199</v>
      </c>
      <c r="E13" s="132"/>
      <c r="F13" s="134" t="e">
        <f ca="1">_xlfn.DAYS(Tidsregistrering!$B$3,Tidsregistrering!$A$3)</f>
        <v>#NAME?</v>
      </c>
      <c r="G13" s="135" t="e">
        <f ca="1">_xlfn.DAYS(Tidsregistrering!$B$3,$E13)</f>
        <v>#NAME?</v>
      </c>
      <c r="H13" s="125"/>
      <c r="I13" s="125"/>
      <c r="J13" s="125"/>
      <c r="K13" s="133" t="e">
        <f t="shared" ca="1" si="4"/>
        <v>#NAME?</v>
      </c>
      <c r="L13" s="133" t="e">
        <f t="shared" ca="1" si="5"/>
        <v>#NAME?</v>
      </c>
      <c r="M13" s="133" t="e">
        <f t="shared" ca="1" si="6"/>
        <v>#NAME?</v>
      </c>
      <c r="N13" s="126"/>
      <c r="O13" s="126"/>
      <c r="P13" s="148"/>
      <c r="Q13" s="126"/>
      <c r="R13" s="126"/>
      <c r="S13" s="126"/>
      <c r="T13" s="126"/>
      <c r="U13" s="141"/>
      <c r="V13" s="228"/>
      <c r="W13" s="228"/>
      <c r="X13" s="149"/>
      <c r="Y13" s="149"/>
      <c r="Z13" s="229"/>
      <c r="AA13" s="228"/>
      <c r="AB13" s="228"/>
      <c r="AC13" s="239">
        <f t="shared" si="3"/>
        <v>0</v>
      </c>
    </row>
    <row r="14" spans="1:30" x14ac:dyDescent="0.25">
      <c r="A14" s="4">
        <v>7</v>
      </c>
      <c r="B14" s="5" t="s">
        <v>153</v>
      </c>
      <c r="C14" s="143" t="s">
        <v>177</v>
      </c>
      <c r="D14" s="131" t="s">
        <v>200</v>
      </c>
      <c r="E14" s="132"/>
      <c r="F14" s="134" t="e">
        <f ca="1">_xlfn.DAYS(Tidsregistrering!$B$3,Tidsregistrering!$A$3)</f>
        <v>#NAME?</v>
      </c>
      <c r="G14" s="135" t="e">
        <f ca="1">_xlfn.DAYS(Tidsregistrering!$B$3,$E14)</f>
        <v>#NAME?</v>
      </c>
      <c r="H14" s="125"/>
      <c r="I14" s="125"/>
      <c r="J14" s="125"/>
      <c r="K14" s="133" t="e">
        <f t="shared" ca="1" si="4"/>
        <v>#NAME?</v>
      </c>
      <c r="L14" s="133" t="e">
        <f t="shared" ca="1" si="5"/>
        <v>#NAME?</v>
      </c>
      <c r="M14" s="133" t="e">
        <f t="shared" ca="1" si="6"/>
        <v>#NAME?</v>
      </c>
      <c r="N14" s="126"/>
      <c r="O14" s="126"/>
      <c r="P14" s="148"/>
      <c r="Q14" s="126"/>
      <c r="R14" s="126"/>
      <c r="S14" s="126"/>
      <c r="T14" s="126"/>
      <c r="U14" s="141"/>
      <c r="V14" s="228"/>
      <c r="W14" s="228"/>
      <c r="X14" s="149"/>
      <c r="Y14" s="149"/>
      <c r="Z14" s="229"/>
      <c r="AA14" s="228"/>
      <c r="AB14" s="228"/>
      <c r="AC14" s="239">
        <f t="shared" si="3"/>
        <v>0</v>
      </c>
    </row>
    <row r="15" spans="1:30" x14ac:dyDescent="0.25">
      <c r="A15" s="4">
        <v>8</v>
      </c>
      <c r="B15" s="5" t="s">
        <v>154</v>
      </c>
      <c r="C15" s="143" t="s">
        <v>178</v>
      </c>
      <c r="D15" s="131" t="s">
        <v>201</v>
      </c>
      <c r="E15" s="132"/>
      <c r="F15" s="134" t="e">
        <f ca="1">_xlfn.DAYS(Tidsregistrering!$B$3,Tidsregistrering!$A$3)</f>
        <v>#NAME?</v>
      </c>
      <c r="G15" s="135" t="e">
        <f ca="1">_xlfn.DAYS(Tidsregistrering!$B$3,$E15)</f>
        <v>#NAME?</v>
      </c>
      <c r="H15" s="125"/>
      <c r="I15" s="125"/>
      <c r="J15" s="125"/>
      <c r="K15" s="133" t="e">
        <f t="shared" ca="1" si="4"/>
        <v>#NAME?</v>
      </c>
      <c r="L15" s="133" t="e">
        <f t="shared" ca="1" si="5"/>
        <v>#NAME?</v>
      </c>
      <c r="M15" s="133" t="e">
        <f t="shared" ca="1" si="6"/>
        <v>#NAME?</v>
      </c>
      <c r="N15" s="126"/>
      <c r="O15" s="126"/>
      <c r="P15" s="148"/>
      <c r="Q15" s="126"/>
      <c r="R15" s="126"/>
      <c r="S15" s="126"/>
      <c r="T15" s="126"/>
      <c r="U15" s="141"/>
      <c r="V15" s="228"/>
      <c r="W15" s="228"/>
      <c r="X15" s="149"/>
      <c r="Y15" s="149"/>
      <c r="Z15" s="229"/>
      <c r="AA15" s="228"/>
      <c r="AB15" s="228"/>
      <c r="AC15" s="239">
        <f t="shared" si="3"/>
        <v>0</v>
      </c>
    </row>
    <row r="16" spans="1:30" x14ac:dyDescent="0.25">
      <c r="A16" s="4">
        <v>9</v>
      </c>
      <c r="B16" s="5" t="s">
        <v>155</v>
      </c>
      <c r="C16" s="143" t="s">
        <v>179</v>
      </c>
      <c r="D16" s="131" t="s">
        <v>202</v>
      </c>
      <c r="E16" s="132"/>
      <c r="F16" s="134" t="e">
        <f ca="1">_xlfn.DAYS(Tidsregistrering!$B$3,Tidsregistrering!$A$3)</f>
        <v>#NAME?</v>
      </c>
      <c r="G16" s="135" t="e">
        <f ca="1">_xlfn.DAYS(Tidsregistrering!$B$3,$E16)</f>
        <v>#NAME?</v>
      </c>
      <c r="H16" s="125"/>
      <c r="I16" s="125"/>
      <c r="J16" s="125"/>
      <c r="K16" s="133" t="e">
        <f t="shared" ca="1" si="4"/>
        <v>#NAME?</v>
      </c>
      <c r="L16" s="133" t="e">
        <f t="shared" ca="1" si="5"/>
        <v>#NAME?</v>
      </c>
      <c r="M16" s="133" t="e">
        <f t="shared" ca="1" si="6"/>
        <v>#NAME?</v>
      </c>
      <c r="N16" s="126"/>
      <c r="O16" s="126"/>
      <c r="P16" s="148"/>
      <c r="Q16" s="126"/>
      <c r="R16" s="126"/>
      <c r="S16" s="126"/>
      <c r="T16" s="126"/>
      <c r="U16" s="141"/>
      <c r="V16" s="228"/>
      <c r="W16" s="228"/>
      <c r="X16" s="149"/>
      <c r="Y16" s="149"/>
      <c r="Z16" s="229"/>
      <c r="AA16" s="228"/>
      <c r="AB16" s="228"/>
      <c r="AC16" s="239">
        <f t="shared" si="3"/>
        <v>0</v>
      </c>
    </row>
    <row r="17" spans="1:29" x14ac:dyDescent="0.25">
      <c r="A17" s="4">
        <v>10</v>
      </c>
      <c r="B17" s="5" t="s">
        <v>156</v>
      </c>
      <c r="C17" s="143" t="s">
        <v>180</v>
      </c>
      <c r="D17" s="131" t="s">
        <v>203</v>
      </c>
      <c r="E17" s="132"/>
      <c r="F17" s="134" t="e">
        <f ca="1">_xlfn.DAYS(Tidsregistrering!$B$3,Tidsregistrering!$A$3)</f>
        <v>#NAME?</v>
      </c>
      <c r="G17" s="135" t="e">
        <f ca="1">_xlfn.DAYS(Tidsregistrering!$B$3,$E17)</f>
        <v>#NAME?</v>
      </c>
      <c r="H17" s="125"/>
      <c r="I17" s="125"/>
      <c r="J17" s="125"/>
      <c r="K17" s="133" t="e">
        <f t="shared" ca="1" si="4"/>
        <v>#NAME?</v>
      </c>
      <c r="L17" s="133" t="e">
        <f t="shared" ca="1" si="5"/>
        <v>#NAME?</v>
      </c>
      <c r="M17" s="133" t="e">
        <f t="shared" ca="1" si="6"/>
        <v>#NAME?</v>
      </c>
      <c r="N17" s="126"/>
      <c r="O17" s="126"/>
      <c r="P17" s="148"/>
      <c r="Q17" s="126"/>
      <c r="R17" s="126"/>
      <c r="S17" s="126"/>
      <c r="T17" s="126"/>
      <c r="U17" s="141"/>
      <c r="V17" s="228"/>
      <c r="W17" s="228"/>
      <c r="X17" s="149"/>
      <c r="Y17" s="149"/>
      <c r="Z17" s="229"/>
      <c r="AA17" s="228"/>
      <c r="AB17" s="228"/>
      <c r="AC17" s="239">
        <f t="shared" si="3"/>
        <v>0</v>
      </c>
    </row>
    <row r="18" spans="1:29" x14ac:dyDescent="0.25">
      <c r="A18" s="4">
        <v>11</v>
      </c>
      <c r="B18" s="5" t="s">
        <v>157</v>
      </c>
      <c r="C18" s="143" t="s">
        <v>181</v>
      </c>
      <c r="D18" s="131" t="s">
        <v>204</v>
      </c>
      <c r="E18" s="132"/>
      <c r="F18" s="134" t="e">
        <f ca="1">_xlfn.DAYS(Tidsregistrering!$B$3,Tidsregistrering!$A$3)</f>
        <v>#NAME?</v>
      </c>
      <c r="G18" s="135" t="e">
        <f ca="1">_xlfn.DAYS(Tidsregistrering!$B$3,$E18)</f>
        <v>#NAME?</v>
      </c>
      <c r="H18" s="125"/>
      <c r="I18" s="125"/>
      <c r="J18" s="125"/>
      <c r="K18" s="133" t="e">
        <f t="shared" ca="1" si="4"/>
        <v>#NAME?</v>
      </c>
      <c r="L18" s="133" t="e">
        <f t="shared" ca="1" si="5"/>
        <v>#NAME?</v>
      </c>
      <c r="M18" s="133" t="e">
        <f t="shared" ca="1" si="6"/>
        <v>#NAME?</v>
      </c>
      <c r="N18" s="126"/>
      <c r="O18" s="126"/>
      <c r="P18" s="148"/>
      <c r="Q18" s="126"/>
      <c r="R18" s="126"/>
      <c r="S18" s="126"/>
      <c r="T18" s="126"/>
      <c r="U18" s="141"/>
      <c r="V18" s="228"/>
      <c r="W18" s="228"/>
      <c r="X18" s="149"/>
      <c r="Y18" s="149"/>
      <c r="Z18" s="229"/>
      <c r="AA18" s="228"/>
      <c r="AB18" s="228"/>
      <c r="AC18" s="239">
        <f t="shared" si="3"/>
        <v>0</v>
      </c>
    </row>
    <row r="19" spans="1:29" x14ac:dyDescent="0.25">
      <c r="A19" s="4">
        <v>12</v>
      </c>
      <c r="B19" s="5" t="s">
        <v>158</v>
      </c>
      <c r="C19" s="143" t="s">
        <v>182</v>
      </c>
      <c r="D19" s="131" t="s">
        <v>205</v>
      </c>
      <c r="E19" s="132"/>
      <c r="F19" s="134" t="e">
        <f ca="1">_xlfn.DAYS(Tidsregistrering!$B$3,Tidsregistrering!$A$3)</f>
        <v>#NAME?</v>
      </c>
      <c r="G19" s="135" t="e">
        <f ca="1">_xlfn.DAYS(Tidsregistrering!$B$3,$E19)</f>
        <v>#NAME?</v>
      </c>
      <c r="H19" s="125"/>
      <c r="I19" s="125"/>
      <c r="J19" s="125"/>
      <c r="K19" s="133" t="e">
        <f t="shared" ca="1" si="4"/>
        <v>#NAME?</v>
      </c>
      <c r="L19" s="133" t="e">
        <f t="shared" ca="1" si="5"/>
        <v>#NAME?</v>
      </c>
      <c r="M19" s="133" t="e">
        <f t="shared" ca="1" si="6"/>
        <v>#NAME?</v>
      </c>
      <c r="N19" s="126"/>
      <c r="O19" s="126"/>
      <c r="P19" s="148"/>
      <c r="Q19" s="126"/>
      <c r="R19" s="126"/>
      <c r="S19" s="126"/>
      <c r="T19" s="126"/>
      <c r="U19" s="141"/>
      <c r="V19" s="228"/>
      <c r="W19" s="228"/>
      <c r="X19" s="149"/>
      <c r="Y19" s="149"/>
      <c r="Z19" s="229"/>
      <c r="AA19" s="228"/>
      <c r="AB19" s="228"/>
      <c r="AC19" s="239">
        <f t="shared" si="3"/>
        <v>0</v>
      </c>
    </row>
    <row r="20" spans="1:29" x14ac:dyDescent="0.25">
      <c r="A20" s="4">
        <v>13</v>
      </c>
      <c r="B20" s="5" t="s">
        <v>159</v>
      </c>
      <c r="C20" s="143" t="s">
        <v>183</v>
      </c>
      <c r="D20" s="131" t="s">
        <v>206</v>
      </c>
      <c r="E20" s="132"/>
      <c r="F20" s="134" t="e">
        <f ca="1">_xlfn.DAYS(Tidsregistrering!$B$3,Tidsregistrering!$A$3)</f>
        <v>#NAME?</v>
      </c>
      <c r="G20" s="135" t="e">
        <f ca="1">_xlfn.DAYS(Tidsregistrering!$B$3,$E20)</f>
        <v>#NAME?</v>
      </c>
      <c r="H20" s="125"/>
      <c r="I20" s="125"/>
      <c r="J20" s="125"/>
      <c r="K20" s="133" t="e">
        <f t="shared" ca="1" si="4"/>
        <v>#NAME?</v>
      </c>
      <c r="L20" s="133" t="e">
        <f t="shared" ca="1" si="5"/>
        <v>#NAME?</v>
      </c>
      <c r="M20" s="133" t="e">
        <f t="shared" ca="1" si="6"/>
        <v>#NAME?</v>
      </c>
      <c r="N20" s="126"/>
      <c r="O20" s="126"/>
      <c r="P20" s="148"/>
      <c r="Q20" s="126"/>
      <c r="R20" s="126"/>
      <c r="S20" s="126"/>
      <c r="T20" s="126"/>
      <c r="U20" s="141"/>
      <c r="V20" s="228"/>
      <c r="W20" s="228"/>
      <c r="X20" s="149"/>
      <c r="Y20" s="149"/>
      <c r="Z20" s="229"/>
      <c r="AA20" s="228"/>
      <c r="AB20" s="228"/>
      <c r="AC20" s="239">
        <f t="shared" si="3"/>
        <v>0</v>
      </c>
    </row>
    <row r="21" spans="1:29" x14ac:dyDescent="0.25">
      <c r="A21" s="4">
        <v>14</v>
      </c>
      <c r="B21" s="5" t="s">
        <v>160</v>
      </c>
      <c r="C21" s="143" t="s">
        <v>184</v>
      </c>
      <c r="D21" s="131" t="s">
        <v>207</v>
      </c>
      <c r="E21" s="132"/>
      <c r="F21" s="134" t="e">
        <f ca="1">_xlfn.DAYS(Tidsregistrering!$B$3,Tidsregistrering!$A$3)</f>
        <v>#NAME?</v>
      </c>
      <c r="G21" s="135" t="e">
        <f ca="1">_xlfn.DAYS(Tidsregistrering!$B$3,$E21)</f>
        <v>#NAME?</v>
      </c>
      <c r="H21" s="125"/>
      <c r="I21" s="125"/>
      <c r="J21" s="125"/>
      <c r="K21" s="133" t="e">
        <f t="shared" ca="1" si="4"/>
        <v>#NAME?</v>
      </c>
      <c r="L21" s="133" t="e">
        <f t="shared" ca="1" si="5"/>
        <v>#NAME?</v>
      </c>
      <c r="M21" s="133" t="e">
        <f t="shared" ca="1" si="6"/>
        <v>#NAME?</v>
      </c>
      <c r="N21" s="126"/>
      <c r="O21" s="126"/>
      <c r="P21" s="148"/>
      <c r="Q21" s="126"/>
      <c r="R21" s="126"/>
      <c r="S21" s="126"/>
      <c r="T21" s="126"/>
      <c r="U21" s="141"/>
      <c r="V21" s="228"/>
      <c r="W21" s="228"/>
      <c r="X21" s="149"/>
      <c r="Y21" s="149"/>
      <c r="Z21" s="229"/>
      <c r="AA21" s="228"/>
      <c r="AB21" s="228"/>
      <c r="AC21" s="239">
        <f t="shared" si="3"/>
        <v>0</v>
      </c>
    </row>
    <row r="22" spans="1:29" x14ac:dyDescent="0.25">
      <c r="A22" s="4">
        <v>15</v>
      </c>
      <c r="B22" s="5" t="s">
        <v>161</v>
      </c>
      <c r="C22" s="143" t="s">
        <v>185</v>
      </c>
      <c r="D22" s="131" t="s">
        <v>208</v>
      </c>
      <c r="E22" s="132"/>
      <c r="F22" s="134" t="e">
        <f ca="1">_xlfn.DAYS(Tidsregistrering!$B$3,Tidsregistrering!$A$3)</f>
        <v>#NAME?</v>
      </c>
      <c r="G22" s="135" t="e">
        <f ca="1">_xlfn.DAYS(Tidsregistrering!$B$3,$E22)</f>
        <v>#NAME?</v>
      </c>
      <c r="H22" s="125"/>
      <c r="I22" s="125"/>
      <c r="J22" s="125"/>
      <c r="K22" s="133" t="e">
        <f t="shared" ca="1" si="4"/>
        <v>#NAME?</v>
      </c>
      <c r="L22" s="133" t="e">
        <f t="shared" ca="1" si="5"/>
        <v>#NAME?</v>
      </c>
      <c r="M22" s="133" t="e">
        <f t="shared" ca="1" si="6"/>
        <v>#NAME?</v>
      </c>
      <c r="N22" s="126"/>
      <c r="O22" s="126"/>
      <c r="P22" s="148"/>
      <c r="Q22" s="126"/>
      <c r="R22" s="126"/>
      <c r="S22" s="126"/>
      <c r="T22" s="126"/>
      <c r="U22" s="141"/>
      <c r="V22" s="228"/>
      <c r="W22" s="228"/>
      <c r="X22" s="149"/>
      <c r="Y22" s="149"/>
      <c r="Z22" s="229"/>
      <c r="AA22" s="228"/>
      <c r="AB22" s="228"/>
      <c r="AC22" s="239">
        <f t="shared" si="3"/>
        <v>0</v>
      </c>
    </row>
    <row r="23" spans="1:29" x14ac:dyDescent="0.25">
      <c r="A23" s="4">
        <v>16</v>
      </c>
      <c r="B23" s="5" t="s">
        <v>162</v>
      </c>
      <c r="C23" s="143" t="s">
        <v>186</v>
      </c>
      <c r="D23" s="131" t="s">
        <v>209</v>
      </c>
      <c r="E23" s="132"/>
      <c r="F23" s="134" t="e">
        <f ca="1">_xlfn.DAYS(Tidsregistrering!$B$3,Tidsregistrering!$A$3)</f>
        <v>#NAME?</v>
      </c>
      <c r="G23" s="135" t="e">
        <f ca="1">_xlfn.DAYS(Tidsregistrering!$B$3,$E23)</f>
        <v>#NAME?</v>
      </c>
      <c r="H23" s="125"/>
      <c r="I23" s="125"/>
      <c r="J23" s="125"/>
      <c r="K23" s="133" t="e">
        <f t="shared" ca="1" si="4"/>
        <v>#NAME?</v>
      </c>
      <c r="L23" s="133" t="e">
        <f t="shared" ca="1" si="5"/>
        <v>#NAME?</v>
      </c>
      <c r="M23" s="133" t="e">
        <f t="shared" ca="1" si="6"/>
        <v>#NAME?</v>
      </c>
      <c r="N23" s="126"/>
      <c r="O23" s="126"/>
      <c r="P23" s="148"/>
      <c r="Q23" s="126"/>
      <c r="R23" s="126"/>
      <c r="S23" s="126"/>
      <c r="T23" s="126"/>
      <c r="U23" s="141"/>
      <c r="V23" s="228"/>
      <c r="W23" s="228"/>
      <c r="X23" s="149"/>
      <c r="Y23" s="149"/>
      <c r="Z23" s="229"/>
      <c r="AA23" s="228"/>
      <c r="AB23" s="228"/>
      <c r="AC23" s="239">
        <f t="shared" si="3"/>
        <v>0</v>
      </c>
    </row>
    <row r="24" spans="1:29" x14ac:dyDescent="0.25">
      <c r="A24" s="4">
        <v>17</v>
      </c>
      <c r="B24" s="5" t="s">
        <v>163</v>
      </c>
      <c r="C24" s="143" t="s">
        <v>187</v>
      </c>
      <c r="D24" s="131" t="s">
        <v>210</v>
      </c>
      <c r="E24" s="132"/>
      <c r="F24" s="134" t="e">
        <f ca="1">_xlfn.DAYS(Tidsregistrering!$B$3,Tidsregistrering!$A$3)</f>
        <v>#NAME?</v>
      </c>
      <c r="G24" s="135" t="e">
        <f ca="1">_xlfn.DAYS(Tidsregistrering!$B$3,$E24)</f>
        <v>#NAME?</v>
      </c>
      <c r="H24" s="125"/>
      <c r="I24" s="125"/>
      <c r="J24" s="125"/>
      <c r="K24" s="133" t="e">
        <f t="shared" ca="1" si="4"/>
        <v>#NAME?</v>
      </c>
      <c r="L24" s="133" t="e">
        <f t="shared" ca="1" si="5"/>
        <v>#NAME?</v>
      </c>
      <c r="M24" s="133" t="e">
        <f t="shared" ca="1" si="6"/>
        <v>#NAME?</v>
      </c>
      <c r="N24" s="126"/>
      <c r="O24" s="126"/>
      <c r="P24" s="148"/>
      <c r="Q24" s="126"/>
      <c r="R24" s="126"/>
      <c r="S24" s="126"/>
      <c r="T24" s="126"/>
      <c r="U24" s="141"/>
      <c r="V24" s="228"/>
      <c r="W24" s="228"/>
      <c r="X24" s="149"/>
      <c r="Y24" s="149"/>
      <c r="Z24" s="229"/>
      <c r="AA24" s="228"/>
      <c r="AB24" s="228"/>
      <c r="AC24" s="239">
        <f t="shared" si="3"/>
        <v>0</v>
      </c>
    </row>
    <row r="25" spans="1:29" x14ac:dyDescent="0.25">
      <c r="A25" s="4">
        <v>18</v>
      </c>
      <c r="B25" s="5" t="s">
        <v>164</v>
      </c>
      <c r="C25" s="143" t="s">
        <v>188</v>
      </c>
      <c r="D25" s="131" t="s">
        <v>211</v>
      </c>
      <c r="E25" s="132"/>
      <c r="F25" s="134" t="e">
        <f ca="1">_xlfn.DAYS(Tidsregistrering!$B$3,Tidsregistrering!$A$3)</f>
        <v>#NAME?</v>
      </c>
      <c r="G25" s="135" t="e">
        <f ca="1">_xlfn.DAYS(Tidsregistrering!$B$3,$E25)</f>
        <v>#NAME?</v>
      </c>
      <c r="H25" s="125"/>
      <c r="I25" s="125"/>
      <c r="J25" s="125"/>
      <c r="K25" s="133" t="e">
        <f t="shared" ca="1" si="4"/>
        <v>#NAME?</v>
      </c>
      <c r="L25" s="133" t="e">
        <f t="shared" ca="1" si="5"/>
        <v>#NAME?</v>
      </c>
      <c r="M25" s="133" t="e">
        <f t="shared" ca="1" si="6"/>
        <v>#NAME?</v>
      </c>
      <c r="N25" s="126"/>
      <c r="O25" s="126"/>
      <c r="P25" s="148"/>
      <c r="Q25" s="126"/>
      <c r="R25" s="126"/>
      <c r="S25" s="126"/>
      <c r="T25" s="126"/>
      <c r="U25" s="141"/>
      <c r="V25" s="228"/>
      <c r="W25" s="228"/>
      <c r="X25" s="149"/>
      <c r="Y25" s="149"/>
      <c r="Z25" s="229"/>
      <c r="AA25" s="228"/>
      <c r="AB25" s="228"/>
      <c r="AC25" s="239">
        <f t="shared" si="3"/>
        <v>0</v>
      </c>
    </row>
    <row r="26" spans="1:29" x14ac:dyDescent="0.25">
      <c r="A26" s="4">
        <v>19</v>
      </c>
      <c r="B26" s="5" t="s">
        <v>165</v>
      </c>
      <c r="C26" s="143" t="s">
        <v>189</v>
      </c>
      <c r="D26" s="131" t="s">
        <v>212</v>
      </c>
      <c r="E26" s="132"/>
      <c r="F26" s="134" t="e">
        <f ca="1">_xlfn.DAYS(Tidsregistrering!$B$3,Tidsregistrering!$A$3)</f>
        <v>#NAME?</v>
      </c>
      <c r="G26" s="135" t="e">
        <f ca="1">_xlfn.DAYS(Tidsregistrering!$B$3,$E26)</f>
        <v>#NAME?</v>
      </c>
      <c r="H26" s="125"/>
      <c r="I26" s="125"/>
      <c r="J26" s="125"/>
      <c r="K26" s="133" t="e">
        <f t="shared" ca="1" si="4"/>
        <v>#NAME?</v>
      </c>
      <c r="L26" s="133" t="e">
        <f t="shared" ca="1" si="5"/>
        <v>#NAME?</v>
      </c>
      <c r="M26" s="133" t="e">
        <f t="shared" ca="1" si="6"/>
        <v>#NAME?</v>
      </c>
      <c r="N26" s="126"/>
      <c r="O26" s="126"/>
      <c r="P26" s="148"/>
      <c r="Q26" s="126"/>
      <c r="R26" s="126"/>
      <c r="S26" s="126"/>
      <c r="T26" s="126"/>
      <c r="U26" s="141"/>
      <c r="V26" s="228"/>
      <c r="W26" s="228"/>
      <c r="X26" s="149"/>
      <c r="Y26" s="149"/>
      <c r="Z26" s="229"/>
      <c r="AA26" s="228"/>
      <c r="AB26" s="228"/>
      <c r="AC26" s="239">
        <f t="shared" si="3"/>
        <v>0</v>
      </c>
    </row>
    <row r="27" spans="1:29" x14ac:dyDescent="0.25">
      <c r="A27" s="4">
        <v>20</v>
      </c>
      <c r="B27" s="5" t="s">
        <v>166</v>
      </c>
      <c r="C27" s="143" t="s">
        <v>190</v>
      </c>
      <c r="D27" s="131" t="s">
        <v>213</v>
      </c>
      <c r="E27" s="132"/>
      <c r="F27" s="134" t="e">
        <f ca="1">_xlfn.DAYS(Tidsregistrering!$B$3,Tidsregistrering!$A$3)</f>
        <v>#NAME?</v>
      </c>
      <c r="G27" s="135" t="e">
        <f ca="1">_xlfn.DAYS(Tidsregistrering!$B$3,$E27)</f>
        <v>#NAME?</v>
      </c>
      <c r="H27" s="125"/>
      <c r="I27" s="125"/>
      <c r="J27" s="125"/>
      <c r="K27" s="133" t="e">
        <f t="shared" ca="1" si="4"/>
        <v>#NAME?</v>
      </c>
      <c r="L27" s="133" t="e">
        <f t="shared" ca="1" si="5"/>
        <v>#NAME?</v>
      </c>
      <c r="M27" s="133" t="e">
        <f t="shared" ca="1" si="6"/>
        <v>#NAME?</v>
      </c>
      <c r="N27" s="126"/>
      <c r="O27" s="126"/>
      <c r="P27" s="148"/>
      <c r="Q27" s="126"/>
      <c r="R27" s="126"/>
      <c r="S27" s="126"/>
      <c r="T27" s="126"/>
      <c r="U27" s="141"/>
      <c r="V27" s="228"/>
      <c r="W27" s="228"/>
      <c r="X27" s="149"/>
      <c r="Y27" s="149"/>
      <c r="Z27" s="229"/>
      <c r="AA27" s="228"/>
      <c r="AB27" s="228"/>
      <c r="AC27" s="239">
        <f t="shared" si="3"/>
        <v>0</v>
      </c>
    </row>
    <row r="28" spans="1:29" x14ac:dyDescent="0.25">
      <c r="A28" s="4">
        <v>21</v>
      </c>
      <c r="B28" s="5" t="s">
        <v>167</v>
      </c>
      <c r="C28" s="143" t="s">
        <v>191</v>
      </c>
      <c r="D28" s="131" t="s">
        <v>214</v>
      </c>
      <c r="E28" s="132"/>
      <c r="F28" s="134" t="e">
        <f ca="1">_xlfn.DAYS(Tidsregistrering!$B$3,Tidsregistrering!$A$3)</f>
        <v>#NAME?</v>
      </c>
      <c r="G28" s="135" t="e">
        <f ca="1">_xlfn.DAYS(Tidsregistrering!$B$3,$E28)</f>
        <v>#NAME?</v>
      </c>
      <c r="H28" s="125"/>
      <c r="I28" s="125"/>
      <c r="J28" s="125"/>
      <c r="K28" s="133" t="e">
        <f t="shared" ca="1" si="4"/>
        <v>#NAME?</v>
      </c>
      <c r="L28" s="133" t="e">
        <f t="shared" ca="1" si="5"/>
        <v>#NAME?</v>
      </c>
      <c r="M28" s="133" t="e">
        <f t="shared" ca="1" si="6"/>
        <v>#NAME?</v>
      </c>
      <c r="N28" s="126"/>
      <c r="O28" s="126"/>
      <c r="P28" s="148"/>
      <c r="Q28" s="126"/>
      <c r="R28" s="126"/>
      <c r="S28" s="126"/>
      <c r="T28" s="126"/>
      <c r="U28" s="141"/>
      <c r="V28" s="228"/>
      <c r="W28" s="228"/>
      <c r="X28" s="149"/>
      <c r="Y28" s="149"/>
      <c r="Z28" s="229"/>
      <c r="AA28" s="228"/>
      <c r="AB28" s="228"/>
      <c r="AC28" s="239">
        <f t="shared" si="3"/>
        <v>0</v>
      </c>
    </row>
    <row r="29" spans="1:29" x14ac:dyDescent="0.25">
      <c r="A29" s="4">
        <v>22</v>
      </c>
      <c r="B29" s="5" t="s">
        <v>168</v>
      </c>
      <c r="C29" s="143" t="s">
        <v>192</v>
      </c>
      <c r="D29" s="131" t="s">
        <v>215</v>
      </c>
      <c r="E29" s="132"/>
      <c r="F29" s="134" t="e">
        <f ca="1">_xlfn.DAYS(Tidsregistrering!$B$3,Tidsregistrering!$A$3)</f>
        <v>#NAME?</v>
      </c>
      <c r="G29" s="135" t="e">
        <f ca="1">_xlfn.DAYS(Tidsregistrering!$B$3,$E29)</f>
        <v>#NAME?</v>
      </c>
      <c r="H29" s="125"/>
      <c r="I29" s="125"/>
      <c r="J29" s="125"/>
      <c r="K29" s="133" t="e">
        <f t="shared" ca="1" si="4"/>
        <v>#NAME?</v>
      </c>
      <c r="L29" s="133" t="e">
        <f t="shared" ca="1" si="5"/>
        <v>#NAME?</v>
      </c>
      <c r="M29" s="133" t="e">
        <f t="shared" ca="1" si="6"/>
        <v>#NAME?</v>
      </c>
      <c r="N29" s="126"/>
      <c r="O29" s="126"/>
      <c r="P29" s="148"/>
      <c r="Q29" s="126"/>
      <c r="R29" s="126"/>
      <c r="S29" s="126"/>
      <c r="T29" s="126"/>
      <c r="U29" s="141"/>
      <c r="V29" s="228"/>
      <c r="W29" s="228"/>
      <c r="X29" s="149"/>
      <c r="Y29" s="149"/>
      <c r="Z29" s="229"/>
      <c r="AA29" s="228"/>
      <c r="AB29" s="228"/>
      <c r="AC29" s="239">
        <f t="shared" si="3"/>
        <v>0</v>
      </c>
    </row>
    <row r="30" spans="1:29" x14ac:dyDescent="0.25">
      <c r="A30" s="4">
        <v>23</v>
      </c>
      <c r="B30" s="5" t="s">
        <v>169</v>
      </c>
      <c r="C30" s="143" t="s">
        <v>193</v>
      </c>
      <c r="D30" s="131" t="s">
        <v>216</v>
      </c>
      <c r="E30" s="132"/>
      <c r="F30" s="134" t="e">
        <f ca="1">_xlfn.DAYS(Tidsregistrering!$B$3,Tidsregistrering!$A$3)</f>
        <v>#NAME?</v>
      </c>
      <c r="G30" s="135" t="e">
        <f ca="1">_xlfn.DAYS(Tidsregistrering!$B$3,$E30)</f>
        <v>#NAME?</v>
      </c>
      <c r="H30" s="125"/>
      <c r="I30" s="125"/>
      <c r="J30" s="125"/>
      <c r="K30" s="133" t="e">
        <f t="shared" ca="1" si="4"/>
        <v>#NAME?</v>
      </c>
      <c r="L30" s="133" t="e">
        <f t="shared" ca="1" si="5"/>
        <v>#NAME?</v>
      </c>
      <c r="M30" s="133" t="e">
        <f t="shared" ca="1" si="6"/>
        <v>#NAME?</v>
      </c>
      <c r="N30" s="126"/>
      <c r="O30" s="126"/>
      <c r="P30" s="148"/>
      <c r="Q30" s="126"/>
      <c r="R30" s="126"/>
      <c r="S30" s="126"/>
      <c r="T30" s="126"/>
      <c r="U30" s="141"/>
      <c r="V30" s="228"/>
      <c r="W30" s="228"/>
      <c r="X30" s="149"/>
      <c r="Y30" s="149"/>
      <c r="Z30" s="229"/>
      <c r="AA30" s="228"/>
      <c r="AB30" s="228"/>
      <c r="AC30" s="239">
        <f t="shared" si="3"/>
        <v>0</v>
      </c>
    </row>
    <row r="31" spans="1:29" x14ac:dyDescent="0.25">
      <c r="A31" s="4">
        <v>24</v>
      </c>
      <c r="B31" s="5" t="s">
        <v>170</v>
      </c>
      <c r="C31" s="143" t="s">
        <v>194</v>
      </c>
      <c r="D31" s="131" t="s">
        <v>217</v>
      </c>
      <c r="E31" s="132"/>
      <c r="F31" s="134" t="e">
        <f ca="1">_xlfn.DAYS(Tidsregistrering!$B$3,Tidsregistrering!$A$3)</f>
        <v>#NAME?</v>
      </c>
      <c r="G31" s="135" t="e">
        <f ca="1">_xlfn.DAYS(Tidsregistrering!$B$3,$E31)</f>
        <v>#NAME?</v>
      </c>
      <c r="H31" s="125"/>
      <c r="I31" s="125"/>
      <c r="J31" s="125"/>
      <c r="K31" s="133" t="e">
        <f t="shared" ca="1" si="4"/>
        <v>#NAME?</v>
      </c>
      <c r="L31" s="133" t="e">
        <f t="shared" ca="1" si="5"/>
        <v>#NAME?</v>
      </c>
      <c r="M31" s="133" t="e">
        <f t="shared" ca="1" si="6"/>
        <v>#NAME?</v>
      </c>
      <c r="N31" s="126"/>
      <c r="O31" s="126"/>
      <c r="P31" s="148"/>
      <c r="Q31" s="126"/>
      <c r="R31" s="126"/>
      <c r="S31" s="126"/>
      <c r="T31" s="126"/>
      <c r="U31" s="141"/>
      <c r="V31" s="228"/>
      <c r="W31" s="228"/>
      <c r="X31" s="149"/>
      <c r="Y31" s="149"/>
      <c r="Z31" s="229"/>
      <c r="AA31" s="228"/>
      <c r="AB31" s="228"/>
      <c r="AC31" s="239">
        <f t="shared" si="3"/>
        <v>0</v>
      </c>
    </row>
    <row r="32" spans="1:29" x14ac:dyDescent="0.25">
      <c r="A32" s="4">
        <v>25</v>
      </c>
      <c r="B32" s="5" t="s">
        <v>171</v>
      </c>
      <c r="C32" s="143" t="s">
        <v>195</v>
      </c>
      <c r="D32" s="131" t="s">
        <v>218</v>
      </c>
      <c r="E32" s="132"/>
      <c r="F32" s="134" t="e">
        <f ca="1">_xlfn.DAYS(Tidsregistrering!$B$3,Tidsregistrering!$A$3)</f>
        <v>#NAME?</v>
      </c>
      <c r="G32" s="135" t="e">
        <f ca="1">_xlfn.DAYS(Tidsregistrering!$B$3,$E32)</f>
        <v>#NAME?</v>
      </c>
      <c r="H32" s="125"/>
      <c r="I32" s="125"/>
      <c r="J32" s="125"/>
      <c r="K32" s="133" t="e">
        <f t="shared" ca="1" si="4"/>
        <v>#NAME?</v>
      </c>
      <c r="L32" s="133" t="e">
        <f t="shared" ca="1" si="5"/>
        <v>#NAME?</v>
      </c>
      <c r="M32" s="133" t="e">
        <f t="shared" ca="1" si="6"/>
        <v>#NAME?</v>
      </c>
      <c r="N32" s="126"/>
      <c r="O32" s="126"/>
      <c r="P32" s="148"/>
      <c r="Q32" s="126"/>
      <c r="R32" s="126"/>
      <c r="S32" s="126"/>
      <c r="T32" s="126"/>
      <c r="U32" s="141"/>
      <c r="V32" s="228"/>
      <c r="W32" s="228"/>
      <c r="X32" s="149"/>
      <c r="Y32" s="149"/>
      <c r="Z32" s="229"/>
      <c r="AA32" s="228"/>
      <c r="AB32" s="228"/>
      <c r="AC32" s="239">
        <f t="shared" si="3"/>
        <v>0</v>
      </c>
    </row>
    <row r="33" spans="1:29" x14ac:dyDescent="0.25">
      <c r="A33" s="4">
        <v>26</v>
      </c>
      <c r="B33" s="5" t="s">
        <v>172</v>
      </c>
      <c r="C33" s="143" t="s">
        <v>196</v>
      </c>
      <c r="D33" s="131" t="s">
        <v>219</v>
      </c>
      <c r="E33" s="132"/>
      <c r="F33" s="134" t="e">
        <f ca="1">_xlfn.DAYS(Tidsregistrering!$B$3,Tidsregistrering!$A$3)</f>
        <v>#NAME?</v>
      </c>
      <c r="G33" s="135" t="e">
        <f ca="1">_xlfn.DAYS(Tidsregistrering!$B$3,$E33)</f>
        <v>#NAME?</v>
      </c>
      <c r="H33" s="125"/>
      <c r="I33" s="125"/>
      <c r="J33" s="125"/>
      <c r="K33" s="133" t="e">
        <f t="shared" ca="1" si="4"/>
        <v>#NAME?</v>
      </c>
      <c r="L33" s="133" t="e">
        <f t="shared" ca="1" si="5"/>
        <v>#NAME?</v>
      </c>
      <c r="M33" s="133" t="e">
        <f t="shared" ca="1" si="6"/>
        <v>#NAME?</v>
      </c>
      <c r="N33" s="126"/>
      <c r="O33" s="126"/>
      <c r="P33" s="148"/>
      <c r="Q33" s="126"/>
      <c r="R33" s="126"/>
      <c r="S33" s="126"/>
      <c r="T33" s="126"/>
      <c r="U33" s="141"/>
      <c r="V33" s="228"/>
      <c r="W33" s="228"/>
      <c r="X33" s="149"/>
      <c r="Y33" s="149"/>
      <c r="Z33" s="229"/>
      <c r="AA33" s="228"/>
      <c r="AB33" s="228"/>
      <c r="AC33" s="239">
        <f t="shared" si="3"/>
        <v>0</v>
      </c>
    </row>
    <row r="34" spans="1:29" x14ac:dyDescent="0.25">
      <c r="A34" s="4">
        <v>27</v>
      </c>
      <c r="B34" s="5" t="s">
        <v>173</v>
      </c>
      <c r="C34" s="143" t="s">
        <v>197</v>
      </c>
      <c r="D34" s="131" t="s">
        <v>220</v>
      </c>
      <c r="E34" s="132"/>
      <c r="F34" s="134" t="e">
        <f ca="1">_xlfn.DAYS(Tidsregistrering!$B$3,Tidsregistrering!$A$3)</f>
        <v>#NAME?</v>
      </c>
      <c r="G34" s="135" t="e">
        <f ca="1">_xlfn.DAYS(Tidsregistrering!$B$3,$E34)</f>
        <v>#NAME?</v>
      </c>
      <c r="H34" s="125"/>
      <c r="I34" s="125"/>
      <c r="J34" s="125"/>
      <c r="K34" s="133" t="e">
        <f t="shared" ca="1" si="4"/>
        <v>#NAME?</v>
      </c>
      <c r="L34" s="133" t="e">
        <f t="shared" ca="1" si="5"/>
        <v>#NAME?</v>
      </c>
      <c r="M34" s="133" t="e">
        <f t="shared" ca="1" si="6"/>
        <v>#NAME?</v>
      </c>
      <c r="N34" s="126"/>
      <c r="O34" s="126"/>
      <c r="P34" s="148"/>
      <c r="Q34" s="126"/>
      <c r="R34" s="126"/>
      <c r="S34" s="126"/>
      <c r="T34" s="126"/>
      <c r="U34" s="141"/>
      <c r="V34" s="228"/>
      <c r="W34" s="228"/>
      <c r="X34" s="149"/>
      <c r="Y34" s="149"/>
      <c r="Z34" s="229"/>
      <c r="AA34" s="228"/>
      <c r="AB34" s="228"/>
      <c r="AC34" s="239">
        <f t="shared" si="3"/>
        <v>0</v>
      </c>
    </row>
  </sheetData>
  <mergeCells count="20">
    <mergeCell ref="B5:B7"/>
    <mergeCell ref="C5:C7"/>
    <mergeCell ref="D5:D7"/>
    <mergeCell ref="E5:E7"/>
    <mergeCell ref="X3:Z3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Q5:Q7"/>
    <mergeCell ref="R5:R7"/>
    <mergeCell ref="S5:S7"/>
    <mergeCell ref="T5:T7"/>
    <mergeCell ref="P5:P7"/>
  </mergeCells>
  <phoneticPr fontId="5" type="noConversion"/>
  <conditionalFormatting sqref="F8:F34">
    <cfRule type="cellIs" dxfId="87" priority="3" operator="lessThanOrEqual">
      <formula>0</formula>
    </cfRule>
    <cfRule type="cellIs" dxfId="86" priority="6" operator="greaterThanOrEqual">
      <formula>31</formula>
    </cfRule>
  </conditionalFormatting>
  <conditionalFormatting sqref="AC8:AC34">
    <cfRule type="cellIs" dxfId="85" priority="1" operator="greaterThan">
      <formula>37</formula>
    </cfRule>
  </conditionalFormatting>
  <pageMargins left="0.23622047244094491" right="0.23622047244094491" top="0.15748031496062992" bottom="0.15748031496062992" header="0.31496062992125984" footer="0.31496062992125984"/>
  <pageSetup paperSize="9" scale="86" orientation="landscape" horizontalDpi="4294967293" verticalDpi="0" r:id="rId1"/>
  <ignoredErrors>
    <ignoredError sqref="K12:M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B2:K44"/>
  <sheetViews>
    <sheetView workbookViewId="0">
      <selection activeCell="H10" sqref="H10"/>
    </sheetView>
  </sheetViews>
  <sheetFormatPr defaultRowHeight="15" x14ac:dyDescent="0.25"/>
  <cols>
    <col min="2" max="3" width="17.42578125" customWidth="1"/>
    <col min="4" max="7" width="16.7109375" customWidth="1"/>
    <col min="8" max="8" width="15.7109375" customWidth="1"/>
    <col min="9" max="9" width="37.140625" bestFit="1" customWidth="1"/>
    <col min="10" max="10" width="23.28515625" customWidth="1"/>
    <col min="11" max="11" width="39.5703125" bestFit="1" customWidth="1"/>
  </cols>
  <sheetData>
    <row r="2" spans="2:11" x14ac:dyDescent="0.25">
      <c r="B2" s="334" t="s">
        <v>254</v>
      </c>
      <c r="C2" s="335"/>
      <c r="D2" s="336"/>
      <c r="E2" s="289" t="s">
        <v>255</v>
      </c>
      <c r="F2" s="290"/>
      <c r="G2" s="291"/>
      <c r="I2" s="334" t="s">
        <v>266</v>
      </c>
      <c r="J2" s="338"/>
      <c r="K2" s="339"/>
    </row>
    <row r="4" spans="2:11" ht="15" customHeight="1" x14ac:dyDescent="0.25">
      <c r="B4" s="15" t="s">
        <v>105</v>
      </c>
      <c r="C4" s="9"/>
      <c r="D4" s="16" t="s">
        <v>109</v>
      </c>
      <c r="E4" s="8"/>
      <c r="F4" s="10"/>
      <c r="G4" s="11"/>
      <c r="H4" s="292"/>
      <c r="I4" s="318" t="s">
        <v>17</v>
      </c>
      <c r="J4" s="312" t="s">
        <v>256</v>
      </c>
      <c r="K4" s="318" t="s">
        <v>18</v>
      </c>
    </row>
    <row r="5" spans="2:11" ht="15.75" x14ac:dyDescent="0.25">
      <c r="B5" s="19"/>
      <c r="C5" s="7"/>
      <c r="D5" s="305" t="s">
        <v>104</v>
      </c>
      <c r="E5" s="23"/>
      <c r="F5" s="138"/>
      <c r="G5" s="17"/>
      <c r="I5" s="304" t="s">
        <v>20</v>
      </c>
      <c r="J5" s="313">
        <v>127.48</v>
      </c>
      <c r="K5" s="304" t="s">
        <v>21</v>
      </c>
    </row>
    <row r="6" spans="2:11" ht="15.75" x14ac:dyDescent="0.25">
      <c r="B6" s="20"/>
      <c r="C6" s="14"/>
      <c r="D6" s="306" t="s">
        <v>2</v>
      </c>
      <c r="E6" s="24">
        <v>1</v>
      </c>
      <c r="F6" s="137"/>
      <c r="G6" s="17"/>
      <c r="I6" s="57" t="s">
        <v>23</v>
      </c>
      <c r="J6" s="314">
        <v>108.5</v>
      </c>
      <c r="K6" s="60" t="s">
        <v>24</v>
      </c>
    </row>
    <row r="7" spans="2:11" ht="15.75" x14ac:dyDescent="0.25">
      <c r="B7" s="20"/>
      <c r="C7" s="14"/>
      <c r="D7" s="306" t="s">
        <v>4</v>
      </c>
      <c r="E7" s="24"/>
      <c r="F7" s="137"/>
      <c r="G7" s="17"/>
      <c r="I7" s="57" t="s">
        <v>26</v>
      </c>
      <c r="J7" s="314">
        <v>143.56</v>
      </c>
      <c r="K7" s="57" t="s">
        <v>27</v>
      </c>
    </row>
    <row r="8" spans="2:11" ht="15.75" x14ac:dyDescent="0.25">
      <c r="B8" s="20"/>
      <c r="C8" s="14"/>
      <c r="D8" s="306" t="s">
        <v>3</v>
      </c>
      <c r="E8" s="24">
        <v>7.5</v>
      </c>
      <c r="F8" s="137"/>
      <c r="G8" s="17"/>
      <c r="I8" s="57" t="s">
        <v>29</v>
      </c>
      <c r="J8" s="314">
        <v>3.65</v>
      </c>
      <c r="K8" s="63" t="s">
        <v>30</v>
      </c>
    </row>
    <row r="9" spans="2:11" ht="16.5" thickBot="1" x14ac:dyDescent="0.3">
      <c r="B9" s="20"/>
      <c r="C9" s="14"/>
      <c r="D9" s="306" t="s">
        <v>106</v>
      </c>
      <c r="E9" s="24">
        <v>1</v>
      </c>
      <c r="F9" s="137"/>
      <c r="G9" s="17"/>
      <c r="I9" s="66" t="s">
        <v>32</v>
      </c>
      <c r="J9" s="315">
        <v>4.6500000000000004</v>
      </c>
      <c r="K9" s="68" t="s">
        <v>33</v>
      </c>
    </row>
    <row r="10" spans="2:11" ht="15.75" x14ac:dyDescent="0.25">
      <c r="B10" s="21"/>
      <c r="C10" s="14"/>
      <c r="D10" s="307" t="s">
        <v>107</v>
      </c>
      <c r="E10" s="24">
        <v>1</v>
      </c>
      <c r="F10" s="137"/>
      <c r="G10" s="17"/>
      <c r="I10" s="70" t="s">
        <v>34</v>
      </c>
      <c r="J10" s="316">
        <v>2.77</v>
      </c>
      <c r="K10" s="71" t="s">
        <v>35</v>
      </c>
    </row>
    <row r="11" spans="2:11" ht="15.75" x14ac:dyDescent="0.25">
      <c r="B11" s="12"/>
      <c r="C11" s="14"/>
      <c r="D11" s="308" t="s">
        <v>108</v>
      </c>
      <c r="E11" s="24">
        <v>1</v>
      </c>
      <c r="F11" s="137"/>
      <c r="G11" s="17"/>
      <c r="I11" s="73" t="s">
        <v>36</v>
      </c>
      <c r="J11" s="314">
        <v>5.54</v>
      </c>
      <c r="K11" s="74" t="s">
        <v>35</v>
      </c>
    </row>
    <row r="12" spans="2:11" ht="16.5" thickBot="1" x14ac:dyDescent="0.3">
      <c r="B12" s="12"/>
      <c r="C12" s="14"/>
      <c r="D12" s="309" t="s">
        <v>110</v>
      </c>
      <c r="E12" s="24">
        <v>1</v>
      </c>
      <c r="F12" s="137"/>
      <c r="G12" s="17"/>
      <c r="I12" s="76" t="s">
        <v>37</v>
      </c>
      <c r="J12" s="317">
        <v>8.3000000000000007</v>
      </c>
      <c r="K12" s="77" t="s">
        <v>35</v>
      </c>
    </row>
    <row r="13" spans="2:11" ht="15.75" x14ac:dyDescent="0.25">
      <c r="B13" s="12"/>
      <c r="C13" s="14"/>
      <c r="D13" s="310"/>
      <c r="E13" s="24"/>
      <c r="F13" s="24"/>
      <c r="G13" s="17"/>
      <c r="I13" s="79" t="s">
        <v>38</v>
      </c>
      <c r="J13" s="313">
        <v>4</v>
      </c>
      <c r="K13" s="80" t="s">
        <v>39</v>
      </c>
    </row>
    <row r="14" spans="2:11" ht="15.75" x14ac:dyDescent="0.25">
      <c r="B14" s="13"/>
      <c r="C14" s="22"/>
      <c r="D14" s="311"/>
      <c r="E14" s="25"/>
      <c r="F14" s="25"/>
      <c r="G14" s="18"/>
      <c r="I14" s="57" t="s">
        <v>41</v>
      </c>
      <c r="J14" s="314">
        <v>14.98</v>
      </c>
      <c r="K14" s="57" t="s">
        <v>42</v>
      </c>
    </row>
    <row r="15" spans="2:11" ht="15.75" x14ac:dyDescent="0.25">
      <c r="I15" s="57" t="s">
        <v>44</v>
      </c>
      <c r="J15" s="314">
        <v>19.190000000000001</v>
      </c>
      <c r="K15" s="57" t="s">
        <v>45</v>
      </c>
    </row>
    <row r="16" spans="2:11" ht="15.75" x14ac:dyDescent="0.25">
      <c r="B16" s="205" t="s">
        <v>234</v>
      </c>
      <c r="C16" s="194"/>
      <c r="D16" s="194"/>
      <c r="E16" s="194"/>
      <c r="F16" s="194"/>
      <c r="G16" s="195"/>
      <c r="I16" s="57" t="s">
        <v>47</v>
      </c>
      <c r="J16" s="314">
        <v>22.7</v>
      </c>
      <c r="K16" s="57" t="s">
        <v>48</v>
      </c>
    </row>
    <row r="17" spans="2:11" ht="15.75" x14ac:dyDescent="0.25">
      <c r="B17" s="200" t="s">
        <v>235</v>
      </c>
      <c r="C17" s="151"/>
      <c r="D17" s="151"/>
      <c r="E17" s="151"/>
      <c r="F17" s="201" t="s">
        <v>236</v>
      </c>
      <c r="G17" s="204">
        <v>0.5</v>
      </c>
      <c r="I17" s="57" t="s">
        <v>50</v>
      </c>
      <c r="J17" s="314">
        <v>7.13</v>
      </c>
      <c r="K17" s="57" t="s">
        <v>51</v>
      </c>
    </row>
    <row r="18" spans="2:11" ht="15.75" x14ac:dyDescent="0.25">
      <c r="B18" s="202" t="s">
        <v>238</v>
      </c>
      <c r="C18" s="152"/>
      <c r="D18" s="152"/>
      <c r="E18" s="152"/>
      <c r="F18" s="203" t="s">
        <v>236</v>
      </c>
      <c r="G18" s="199">
        <v>5</v>
      </c>
      <c r="I18" s="57" t="s">
        <v>53</v>
      </c>
      <c r="J18" s="314">
        <v>4.51</v>
      </c>
      <c r="K18" s="57" t="s">
        <v>54</v>
      </c>
    </row>
    <row r="19" spans="2:11" ht="15.75" x14ac:dyDescent="0.25">
      <c r="I19" s="57" t="s">
        <v>56</v>
      </c>
      <c r="J19" s="314">
        <v>3.11</v>
      </c>
      <c r="K19" s="82"/>
    </row>
    <row r="20" spans="2:11" ht="15.75" x14ac:dyDescent="0.25">
      <c r="B20" s="205" t="s">
        <v>241</v>
      </c>
      <c r="C20" s="223"/>
      <c r="D20" s="223"/>
      <c r="E20" s="194"/>
      <c r="F20" s="195"/>
      <c r="I20" s="57" t="s">
        <v>58</v>
      </c>
      <c r="J20" s="314">
        <v>40.89</v>
      </c>
      <c r="K20" s="82"/>
    </row>
    <row r="21" spans="2:11" ht="15.75" x14ac:dyDescent="0.25">
      <c r="B21" s="340" t="s">
        <v>7</v>
      </c>
      <c r="C21" s="340" t="s">
        <v>9</v>
      </c>
      <c r="D21" s="340" t="s">
        <v>8</v>
      </c>
      <c r="E21" s="342" t="s">
        <v>7</v>
      </c>
      <c r="F21" s="342" t="s">
        <v>250</v>
      </c>
      <c r="I21" s="57" t="s">
        <v>60</v>
      </c>
      <c r="J21" s="314">
        <v>81.78</v>
      </c>
      <c r="K21" s="82"/>
    </row>
    <row r="22" spans="2:11" ht="16.5" thickBot="1" x14ac:dyDescent="0.3">
      <c r="B22" s="341"/>
      <c r="C22" s="341"/>
      <c r="D22" s="341"/>
      <c r="E22" s="333"/>
      <c r="F22" s="333"/>
      <c r="I22" s="57" t="s">
        <v>63</v>
      </c>
      <c r="J22" s="314">
        <v>3.54</v>
      </c>
      <c r="K22" s="57" t="s">
        <v>64</v>
      </c>
    </row>
    <row r="23" spans="2:11" ht="28.5" customHeight="1" thickBot="1" x14ac:dyDescent="0.3">
      <c r="I23" s="57" t="s">
        <v>72</v>
      </c>
      <c r="J23" s="59"/>
      <c r="K23" s="86" t="s">
        <v>73</v>
      </c>
    </row>
    <row r="24" spans="2:11" ht="15.75" x14ac:dyDescent="0.25">
      <c r="B24" s="205" t="s">
        <v>246</v>
      </c>
      <c r="C24" s="223"/>
      <c r="D24" s="223"/>
      <c r="E24" s="223"/>
      <c r="F24" s="223"/>
      <c r="G24" s="224"/>
      <c r="I24" s="57" t="s">
        <v>74</v>
      </c>
      <c r="J24" s="59"/>
      <c r="K24" s="86" t="s">
        <v>73</v>
      </c>
    </row>
    <row r="25" spans="2:11" ht="15.75" x14ac:dyDescent="0.25">
      <c r="B25" s="244" t="s">
        <v>247</v>
      </c>
      <c r="C25" s="245"/>
      <c r="D25" s="245"/>
      <c r="E25" s="246" t="s">
        <v>236</v>
      </c>
      <c r="F25" s="139">
        <v>7.5</v>
      </c>
      <c r="G25" s="139"/>
      <c r="I25" s="88" t="s">
        <v>76</v>
      </c>
      <c r="J25" s="58" t="s">
        <v>15</v>
      </c>
      <c r="K25" s="303" t="s">
        <v>77</v>
      </c>
    </row>
    <row r="26" spans="2:11" ht="15.75" x14ac:dyDescent="0.25">
      <c r="B26" s="247" t="s">
        <v>248</v>
      </c>
      <c r="C26" s="151"/>
      <c r="D26" s="151"/>
      <c r="E26" s="248" t="s">
        <v>236</v>
      </c>
      <c r="F26" s="251">
        <v>3</v>
      </c>
      <c r="G26" s="251">
        <v>10.5</v>
      </c>
      <c r="I26" s="293"/>
      <c r="J26" s="302"/>
      <c r="K26" s="293"/>
    </row>
    <row r="27" spans="2:11" ht="15.75" x14ac:dyDescent="0.25">
      <c r="B27" s="247" t="s">
        <v>249</v>
      </c>
      <c r="C27" s="151"/>
      <c r="D27" s="151"/>
      <c r="E27" s="248" t="s">
        <v>236</v>
      </c>
      <c r="F27" s="251">
        <v>10.5</v>
      </c>
      <c r="G27" s="251"/>
      <c r="I27" s="293"/>
      <c r="J27" s="294"/>
      <c r="K27" s="293"/>
    </row>
    <row r="28" spans="2:11" ht="15.75" x14ac:dyDescent="0.25">
      <c r="B28" s="249"/>
      <c r="C28" s="152"/>
      <c r="D28" s="152"/>
      <c r="E28" s="250"/>
      <c r="F28" s="252"/>
      <c r="G28" s="252"/>
      <c r="I28" s="293"/>
      <c r="J28" s="295"/>
      <c r="K28" s="293"/>
    </row>
    <row r="29" spans="2:11" ht="15.75" x14ac:dyDescent="0.25">
      <c r="I29" s="293"/>
      <c r="J29" s="295"/>
      <c r="K29" s="293"/>
    </row>
    <row r="30" spans="2:11" ht="15.75" x14ac:dyDescent="0.25">
      <c r="B30" s="319" t="s">
        <v>267</v>
      </c>
      <c r="C30" s="194"/>
      <c r="D30" s="320"/>
      <c r="E30" s="194"/>
      <c r="F30" s="194"/>
      <c r="G30" s="195"/>
      <c r="I30" s="293"/>
      <c r="J30" s="295"/>
      <c r="K30" s="293"/>
    </row>
    <row r="31" spans="2:11" ht="15.75" x14ac:dyDescent="0.25">
      <c r="B31" s="321" t="s">
        <v>268</v>
      </c>
      <c r="C31" s="246"/>
      <c r="D31" s="139">
        <v>15</v>
      </c>
      <c r="E31" s="244"/>
      <c r="F31" s="245"/>
      <c r="G31" s="246"/>
      <c r="I31" s="293"/>
      <c r="J31" s="295"/>
      <c r="K31" s="293"/>
    </row>
    <row r="32" spans="2:11" ht="15.75" x14ac:dyDescent="0.25">
      <c r="B32" s="247"/>
      <c r="C32" s="248"/>
      <c r="D32" s="251"/>
      <c r="E32" s="247"/>
      <c r="F32" s="151"/>
      <c r="G32" s="248"/>
      <c r="I32" s="293"/>
      <c r="J32" s="296"/>
      <c r="K32" s="293"/>
    </row>
    <row r="33" spans="2:11" ht="15.75" x14ac:dyDescent="0.25">
      <c r="B33" s="249"/>
      <c r="C33" s="250"/>
      <c r="D33" s="252"/>
      <c r="E33" s="249"/>
      <c r="F33" s="152"/>
      <c r="G33" s="250"/>
      <c r="I33" s="297"/>
      <c r="J33" s="337"/>
      <c r="K33" s="337"/>
    </row>
    <row r="34" spans="2:11" ht="15.75" x14ac:dyDescent="0.25">
      <c r="I34" s="297"/>
      <c r="J34" s="337"/>
      <c r="K34" s="337"/>
    </row>
    <row r="35" spans="2:11" ht="15.75" x14ac:dyDescent="0.25">
      <c r="I35" s="297"/>
      <c r="J35" s="337"/>
      <c r="K35" s="337"/>
    </row>
    <row r="36" spans="2:11" ht="15.75" x14ac:dyDescent="0.25">
      <c r="I36" s="298"/>
      <c r="J36" s="299"/>
      <c r="K36" s="300"/>
    </row>
    <row r="37" spans="2:11" ht="15.75" x14ac:dyDescent="0.25">
      <c r="I37" s="298"/>
      <c r="J37" s="299"/>
      <c r="K37" s="298"/>
    </row>
    <row r="38" spans="2:11" ht="15.75" x14ac:dyDescent="0.25">
      <c r="I38" s="298"/>
      <c r="J38" s="299"/>
      <c r="K38" s="298"/>
    </row>
    <row r="39" spans="2:11" ht="15.75" x14ac:dyDescent="0.25">
      <c r="I39" s="298"/>
      <c r="J39" s="299"/>
      <c r="K39" s="298"/>
    </row>
    <row r="40" spans="2:11" ht="15.75" x14ac:dyDescent="0.25">
      <c r="I40" s="298"/>
      <c r="J40" s="299"/>
      <c r="K40" s="298"/>
    </row>
    <row r="41" spans="2:11" ht="15.75" x14ac:dyDescent="0.25">
      <c r="I41" s="298"/>
      <c r="J41" s="299"/>
      <c r="K41" s="298"/>
    </row>
    <row r="42" spans="2:11" ht="15.75" x14ac:dyDescent="0.25">
      <c r="I42" s="298"/>
      <c r="J42" s="299"/>
      <c r="K42" s="298"/>
    </row>
    <row r="43" spans="2:11" ht="15.75" x14ac:dyDescent="0.25">
      <c r="I43" s="298"/>
      <c r="J43" s="299"/>
      <c r="K43" s="298"/>
    </row>
    <row r="44" spans="2:11" x14ac:dyDescent="0.25">
      <c r="I44" s="301"/>
      <c r="J44" s="301"/>
      <c r="K44" s="301"/>
    </row>
  </sheetData>
  <mergeCells count="10">
    <mergeCell ref="B2:D2"/>
    <mergeCell ref="J33:K33"/>
    <mergeCell ref="J34:K34"/>
    <mergeCell ref="J35:K35"/>
    <mergeCell ref="I2:K2"/>
    <mergeCell ref="D21:D22"/>
    <mergeCell ref="B21:B22"/>
    <mergeCell ref="C21:C22"/>
    <mergeCell ref="E21:E22"/>
    <mergeCell ref="F21:F2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P1273"/>
  <sheetViews>
    <sheetView tabSelected="1" zoomScaleNormal="100" workbookViewId="0">
      <selection activeCell="E2" sqref="E2"/>
    </sheetView>
  </sheetViews>
  <sheetFormatPr defaultRowHeight="15" x14ac:dyDescent="0.25"/>
  <cols>
    <col min="1" max="3" width="14.7109375" style="1" customWidth="1"/>
    <col min="4" max="4" width="15.85546875" style="1" customWidth="1"/>
    <col min="5" max="5" width="13.140625" style="2" customWidth="1"/>
    <col min="6" max="6" width="17.42578125" style="2" customWidth="1"/>
    <col min="7" max="9" width="16.7109375" style="2" customWidth="1"/>
    <col min="10" max="10" width="18.42578125" style="2" customWidth="1"/>
    <col min="11" max="11" width="15.28515625" style="2" bestFit="1" customWidth="1"/>
    <col min="12" max="14" width="15.28515625" style="2" customWidth="1"/>
    <col min="15" max="15" width="10" style="2" bestFit="1" customWidth="1"/>
    <col min="16" max="16" width="13.42578125" style="1" bestFit="1" customWidth="1"/>
    <col min="17" max="16384" width="9.140625" style="2"/>
  </cols>
  <sheetData>
    <row r="1" spans="1:16" ht="23.25" x14ac:dyDescent="0.35">
      <c r="A1" s="401" t="s">
        <v>231</v>
      </c>
      <c r="B1" s="402"/>
      <c r="D1" s="403" t="s">
        <v>269</v>
      </c>
      <c r="E1" s="404">
        <v>2019</v>
      </c>
      <c r="G1" s="198"/>
      <c r="H1" s="198"/>
      <c r="I1" s="198"/>
    </row>
    <row r="2" spans="1:16" ht="18.75" x14ac:dyDescent="0.3">
      <c r="A2" s="405" t="s">
        <v>232</v>
      </c>
      <c r="B2" s="405" t="s">
        <v>233</v>
      </c>
      <c r="C2" s="260"/>
      <c r="D2" s="403" t="s">
        <v>270</v>
      </c>
      <c r="E2" s="404">
        <v>10</v>
      </c>
      <c r="F2" s="214"/>
      <c r="G2" s="196"/>
      <c r="H2" s="196"/>
      <c r="I2" s="196"/>
    </row>
    <row r="3" spans="1:16" ht="20.100000000000001" customHeight="1" x14ac:dyDescent="0.3">
      <c r="A3" s="406">
        <f>DATE(E1,E2,15)</f>
        <v>43753</v>
      </c>
      <c r="B3" s="407">
        <f>DATE(YEAR(A3),MONTH(A3)+1,DAY(A3)-1)</f>
        <v>43783</v>
      </c>
      <c r="E3" s="1"/>
      <c r="G3" s="197"/>
      <c r="H3" s="197"/>
      <c r="I3" s="197"/>
    </row>
    <row r="4" spans="1:16" x14ac:dyDescent="0.25">
      <c r="A4" s="263" t="s">
        <v>245</v>
      </c>
      <c r="B4" s="263" t="s">
        <v>245</v>
      </c>
      <c r="E4" s="1"/>
    </row>
    <row r="5" spans="1:16" x14ac:dyDescent="0.25">
      <c r="A5" s="261">
        <v>1</v>
      </c>
      <c r="B5" s="262"/>
    </row>
    <row r="6" spans="1:16" x14ac:dyDescent="0.25">
      <c r="A6" s="354" t="s">
        <v>0</v>
      </c>
      <c r="B6" s="355"/>
      <c r="C6" s="264" t="s">
        <v>148</v>
      </c>
      <c r="D6" s="172" t="s">
        <v>1</v>
      </c>
      <c r="E6" s="265"/>
    </row>
    <row r="7" spans="1:16" x14ac:dyDescent="0.25">
      <c r="A7" s="353" t="str">
        <f>MedarbejderData!B8</f>
        <v>Niels Nielsen</v>
      </c>
      <c r="B7" s="353"/>
      <c r="C7" s="243" t="str">
        <f>MedarbejderData!C8</f>
        <v>l1</v>
      </c>
      <c r="D7" s="243">
        <f>MedarbejderData!D8</f>
        <v>2000</v>
      </c>
      <c r="E7" s="266"/>
    </row>
    <row r="8" spans="1:16" ht="28.5" customHeight="1" x14ac:dyDescent="0.25">
      <c r="A8" s="346" t="s">
        <v>222</v>
      </c>
      <c r="B8" s="346" t="s">
        <v>150</v>
      </c>
      <c r="C8" s="346" t="s">
        <v>225</v>
      </c>
      <c r="D8" s="346" t="s">
        <v>224</v>
      </c>
      <c r="E8" s="324" t="str">
        <f>Beregningsdata!B21</f>
        <v>Rengøring</v>
      </c>
      <c r="F8" s="324" t="str">
        <f>Beregningsdata!C21</f>
        <v>Ventilation</v>
      </c>
      <c r="G8" s="324" t="str">
        <f>Beregningsdata!D21</f>
        <v>Vinduespolering</v>
      </c>
      <c r="H8" s="324" t="str">
        <f>Beregningsdata!E21</f>
        <v>Rengøring</v>
      </c>
      <c r="I8" s="324" t="str">
        <f>Beregningsdata!F21</f>
        <v>Graffiti</v>
      </c>
      <c r="J8" s="328" t="s">
        <v>237</v>
      </c>
      <c r="K8" s="328" t="s">
        <v>226</v>
      </c>
      <c r="L8" s="328" t="s">
        <v>60</v>
      </c>
      <c r="M8" s="328" t="s">
        <v>228</v>
      </c>
      <c r="N8" s="328" t="s">
        <v>227</v>
      </c>
      <c r="O8" s="328" t="s">
        <v>229</v>
      </c>
      <c r="P8" s="346" t="s">
        <v>223</v>
      </c>
    </row>
    <row r="9" spans="1:16" x14ac:dyDescent="0.25">
      <c r="A9" s="341"/>
      <c r="B9" s="341"/>
      <c r="C9" s="341"/>
      <c r="D9" s="341"/>
      <c r="E9" s="323">
        <v>1000</v>
      </c>
      <c r="F9" s="323">
        <v>2000</v>
      </c>
      <c r="G9" s="323">
        <v>3000</v>
      </c>
      <c r="H9" s="323">
        <v>7000</v>
      </c>
      <c r="I9" s="323">
        <v>9000</v>
      </c>
      <c r="J9" s="330"/>
      <c r="K9" s="330"/>
      <c r="L9" s="330"/>
      <c r="M9" s="330"/>
      <c r="N9" s="330"/>
      <c r="O9" s="330"/>
      <c r="P9" s="341"/>
    </row>
    <row r="10" spans="1:16" ht="16.5" x14ac:dyDescent="0.25">
      <c r="A10" s="173" t="str">
        <f t="shared" ref="A10:A44" si="0">IF(OR(SUM(C10)&lt;360,AND(ROW()&lt;&gt;3,WEEKDAY(C10,WDT)&lt;&gt;1)),"",TRUNC((C10-WEEKDAY(C10,WDT)-DATE(YEAR(C10+4-WEEKDAY(C10,WDT)),1,-10))/7))</f>
        <v/>
      </c>
      <c r="B10" s="174" t="str">
        <f>PROPER(TEXT(C10,"dddd"))</f>
        <v>Tirsdag</v>
      </c>
      <c r="C10" s="175">
        <f>A3</f>
        <v>43753</v>
      </c>
      <c r="D10" s="253"/>
      <c r="E10" s="286">
        <f>IF(MedarbejderData!$D$8=1000,IF(B10="mandag",MedarbejderData!$V$8,IF(B10="tirsdag",MedarbejderData!$W$8,IF(B10="Onsdag",MedarbejderData!$X$8,IF(B10="torsdag",MedarbejderData!$Y$8,IF(B10="fredag",MedarbejderData!$Z$8,IF(B10="lørdag",MedarbejderData!$AA$8,IF(B10="søndag",MedarbejderData!$AB$8))))))),0)</f>
        <v>0</v>
      </c>
      <c r="F10" s="286">
        <f>IF(MedarbejderData!$D$8=2000,IF(B10="mandag",MedarbejderData!$V$8,IF(B10="tirsdag",MedarbejderData!$W$8,IF(B10="Onsdag",MedarbejderData!$X$8,IF(B10="torsdag",MedarbejderData!$Y$8,IF(B10="fredag",MedarbejderData!$Z$8,IF(B10="lørdag",MedarbejderData!$AA$8,IF(B10="søndag",MedarbejderData!$AB$8))))))),0)</f>
        <v>7.5</v>
      </c>
      <c r="G10" s="286">
        <f>IF(MedarbejderData!$D$8=3000,IF($B$10="mandag",MedarbejderData!$V$8,IF($B$10="tirsdag",MedarbejderData!$W$8,IF($B$10="Onsdag",MedarbejderData!$X$8,IF($B$10="torsdag",MedarbejderData!$Y$8,IF($B$10="fredag",MedarbejderData!$Z$8,IF($B$10="lørdag",MedarbejderData!$AA$8,IF($B$10="søndag",MedarbejderData!$AB$8))))))),0)</f>
        <v>0</v>
      </c>
      <c r="H10" s="286">
        <f>IF(MedarbejderData!$D$8=7000,IF($B$10="mandag",MedarbejderData!$V$8,IF($B$10="tirsdag",MedarbejderData!$W$8,IF($B$10="Onsdag",MedarbejderData!$X$8,IF($B$10="torsdag",MedarbejderData!$Y$8,IF($B$10="fredag",MedarbejderData!$Z$8,IF($B$10="lørdag",MedarbejderData!$AA$8,IF($B$10="søndag",MedarbejderData!$AB$8))))))),0)</f>
        <v>0</v>
      </c>
      <c r="I10" s="286">
        <f>IF(MedarbejderData!$D$8=9000,IF($B$10="mandag",MedarbejderData!$V$8,IF($B$10="tirsdag",MedarbejderData!$W$8,IF($B$10="Onsdag",MedarbejderData!$X$8,IF($B$10="torsdag",MedarbejderData!$Y$8,IF($B$10="fredag",MedarbejderData!$Z$8,IF($B$10="lørdag",MedarbejderData!$AA$8,IF($B$10="søndag",MedarbejderData!$AB$8))))))),0)</f>
        <v>0</v>
      </c>
      <c r="J10" s="255">
        <f>IF(E10+F10+G10&lt;Beregningsdata!$G$18,E10+F10+G10,E10+F10+G10-Beregningsdata!$G$17)</f>
        <v>7</v>
      </c>
      <c r="K10" s="259" t="str">
        <f>IF(J10&gt;Beregningsdata!$G$26,Beregningsdata!$F$26,IF(AND(J10&lt;J10+Beregningsdata!$F$26,J10&gt;Beregningsdata!$F$25),J10-Beregningsdata!$F$25,""))</f>
        <v/>
      </c>
      <c r="L10" s="259" t="str">
        <f>IF(J10&gt;Beregningsdata!$F$27,J10-Beregningsdata!$F$27,"")</f>
        <v/>
      </c>
      <c r="M10" s="254"/>
      <c r="N10" s="254"/>
      <c r="O10" s="254"/>
      <c r="P10" s="211">
        <f>IF(D10="Ferie",Beregningsdata!$E$6,"0")+IF(D10="Feriefridag",Beregningsdata!$E$12,"0")+IF(D10="Fri",Beregningsdata!$E$11,"0")+IF(D10="Syg",Beregningsdata!$E$8,"0")+IF(D10="Barns Sygedag",Beregningsdata!$E$9,"0")+IF(D10="Barsel",Beregningsdata!$E$10,"0")</f>
        <v>0</v>
      </c>
    </row>
    <row r="11" spans="1:16" ht="16.5" x14ac:dyDescent="0.25">
      <c r="A11" s="173" t="str">
        <f t="shared" si="0"/>
        <v/>
      </c>
      <c r="B11" s="174" t="str">
        <f t="shared" ref="B11:B44" si="1">PROPER(TEXT(C11,"dddd"))</f>
        <v>Onsdag</v>
      </c>
      <c r="C11" s="176">
        <f>C10+1</f>
        <v>43754</v>
      </c>
      <c r="D11" s="253"/>
      <c r="E11" s="286">
        <f>IF(MedarbejderData!$D$8=1000,IF(B11="mandag",MedarbejderData!$V$8,IF(B11="tirsdag",MedarbejderData!$W$8,IF(B11="Onsdag",MedarbejderData!$X$8,IF(B11="torsdag",MedarbejderData!$Y$8,IF(B11="fredag",MedarbejderData!$Z$8,IF(B11="lørdag",MedarbejderData!$AA$8,IF(B11="søndag",MedarbejderData!$AB$8))))))),0)</f>
        <v>0</v>
      </c>
      <c r="F11" s="286">
        <f>IF(MedarbejderData!$D$8=2000,IF(B11="mandag",MedarbejderData!$V$8,IF(B11="tirsdag",MedarbejderData!$W$8,IF(B11="Onsdag",MedarbejderData!$X$8,IF(B11="torsdag",MedarbejderData!$Y$8,IF(B11="fredag",MedarbejderData!$Z$8,IF(B11="lørdag",MedarbejderData!$AA$8,IF(B11="søndag",MedarbejderData!$AB$8))))))),0)</f>
        <v>13</v>
      </c>
      <c r="G11" s="254"/>
      <c r="H11" s="254"/>
      <c r="I11" s="254"/>
      <c r="J11" s="255">
        <f>IF(E11+F11+G11&lt;Beregningsdata!$G$18,E11+F11+G11,E11+F11+G11-Beregningsdata!$G$17)</f>
        <v>12.5</v>
      </c>
      <c r="K11" s="259">
        <f>IF(J11&gt;Beregningsdata!$G$26,Beregningsdata!$F$26,IF(AND(J11&lt;J11+Beregningsdata!$F$26,J11&gt;Beregningsdata!$F$25),J11-Beregningsdata!$F$25,""))</f>
        <v>3</v>
      </c>
      <c r="L11" s="259">
        <f>IF(J11&gt;Beregningsdata!$F$27,J11-Beregningsdata!$F$27,"")</f>
        <v>2</v>
      </c>
      <c r="M11" s="254"/>
      <c r="N11" s="254"/>
      <c r="O11" s="254"/>
      <c r="P11" s="211">
        <f>IF(D11="Ferie",Beregningsdata!$E$6,"0")+IF(D11="Feriefridag",Beregningsdata!$E$12,"0")+IF(D11="Fri",Beregningsdata!$E$11,"0")+IF(D11="Syg",Beregningsdata!$E$8,"0")+IF(D11="Barns Sygedag",Beregningsdata!$E$9,"0")+IF(D11="Barsel",Beregningsdata!$E$10,"0")</f>
        <v>0</v>
      </c>
    </row>
    <row r="12" spans="1:16" ht="16.5" x14ac:dyDescent="0.25">
      <c r="A12" s="173" t="str">
        <f t="shared" si="0"/>
        <v/>
      </c>
      <c r="B12" s="174" t="str">
        <f t="shared" si="1"/>
        <v>Torsdag</v>
      </c>
      <c r="C12" s="176">
        <f t="shared" ref="C12:C44" si="2">C11+1</f>
        <v>43755</v>
      </c>
      <c r="D12" s="253"/>
      <c r="E12" s="286">
        <f>IF(B12="mandag",MedarbejderData!$V$8,"0")+IF(B12="tirsdag",MedarbejderData!$W$8,"0")+IF(B12="Onsdag",MedarbejderData!$X$8,"0")+IF(B12="torsdag",MedarbejderData!$Y$8,"0")+IF(B12="fredag",MedarbejderData!$Z$8,"0")+IF(B12="lørdag",MedarbejderData!$AA$8,"0")+IF(B12="søndag",MedarbejderData!$AB$8,"0")</f>
        <v>0</v>
      </c>
      <c r="F12" s="254"/>
      <c r="G12" s="254"/>
      <c r="H12" s="254"/>
      <c r="I12" s="254"/>
      <c r="J12" s="255">
        <f>IF(E12+F12+G12&lt;Beregningsdata!$G$18,E12+F12+G12,E12+F12+G12-Beregningsdata!$G$17)</f>
        <v>0</v>
      </c>
      <c r="K12" s="259" t="str">
        <f>IF(J12&gt;Beregningsdata!$G$26,Beregningsdata!$F$26,IF(AND(J12&lt;J12+Beregningsdata!$F$26,J12&gt;Beregningsdata!$F$25),J12-Beregningsdata!$F$25,""))</f>
        <v/>
      </c>
      <c r="L12" s="259" t="str">
        <f>IF(J12&gt;Beregningsdata!$F$27,J12-Beregningsdata!$F$27,"")</f>
        <v/>
      </c>
      <c r="M12" s="254"/>
      <c r="N12" s="254"/>
      <c r="O12" s="254"/>
      <c r="P12" s="211">
        <f>IF(D12="Ferie",Beregningsdata!$E$6,"0")+IF(D12="Feriefridag",Beregningsdata!$E$12,"0")+IF(D12="Fri",Beregningsdata!$E$11,"0")+IF(D12="Syg",Beregningsdata!$E$8,"0")+IF(D12="Barns Sygedag",Beregningsdata!$E$9,"0")+IF(D12="Barsel",Beregningsdata!$E$10,"0")</f>
        <v>0</v>
      </c>
    </row>
    <row r="13" spans="1:16" ht="16.5" x14ac:dyDescent="0.25">
      <c r="A13" s="173" t="str">
        <f t="shared" si="0"/>
        <v/>
      </c>
      <c r="B13" s="174" t="str">
        <f t="shared" si="1"/>
        <v>Fredag</v>
      </c>
      <c r="C13" s="176">
        <f t="shared" si="2"/>
        <v>43756</v>
      </c>
      <c r="D13" s="253"/>
      <c r="E13" s="286">
        <f>IF(B13="mandag",MedarbejderData!$V$8,"0")+IF(B13="tirsdag",MedarbejderData!$W$8,"0")+IF(B13="Onsdag",MedarbejderData!$X$8,"0")+IF(B13="torsdag",MedarbejderData!$Y$8,"0")+IF(B13="fredag",MedarbejderData!$Z$8,"0")+IF(B13="lørdag",MedarbejderData!$AA$8,"0")+IF(B13="søndag",MedarbejderData!$AB$8,"0")</f>
        <v>0</v>
      </c>
      <c r="F13" s="254"/>
      <c r="G13" s="254"/>
      <c r="H13" s="254"/>
      <c r="I13" s="254"/>
      <c r="J13" s="255">
        <f>IF(E13+F13+G13&lt;Beregningsdata!$G$18,E13+F13+G13,E13+F13+G13-Beregningsdata!$G$17)</f>
        <v>0</v>
      </c>
      <c r="K13" s="259" t="str">
        <f>IF(J13&gt;Beregningsdata!$G$26,Beregningsdata!$F$26,IF(AND(J13&lt;J13+Beregningsdata!$F$26,J13&gt;Beregningsdata!$F$25),J13-Beregningsdata!$F$25,""))</f>
        <v/>
      </c>
      <c r="L13" s="259" t="str">
        <f>IF(J13&gt;Beregningsdata!$F$27,J13-Beregningsdata!$F$27,"")</f>
        <v/>
      </c>
      <c r="M13" s="254"/>
      <c r="N13" s="254"/>
      <c r="O13" s="254"/>
      <c r="P13" s="211">
        <f>IF(D13="Ferie",Beregningsdata!$E$6,"0")+IF(D13="Feriefridag",Beregningsdata!$E$12,"0")+IF(D13="Fri",Beregningsdata!$E$11,"0")+IF(D13="Syg",Beregningsdata!$E$8,"0")+IF(D13="Barns Sygedag",Beregningsdata!$E$9,"0")+IF(D13="Barsel",Beregningsdata!$E$10,"0")</f>
        <v>0</v>
      </c>
    </row>
    <row r="14" spans="1:16" ht="16.5" x14ac:dyDescent="0.25">
      <c r="A14" s="173" t="str">
        <f t="shared" si="0"/>
        <v/>
      </c>
      <c r="B14" s="174" t="str">
        <f t="shared" si="1"/>
        <v>Lørdag</v>
      </c>
      <c r="C14" s="176">
        <f t="shared" si="2"/>
        <v>43757</v>
      </c>
      <c r="D14" s="256"/>
      <c r="E14" s="286">
        <f>IF(B14="mandag",MedarbejderData!$V$8,"0")+IF(B14="tirsdag",MedarbejderData!$W$8,"0")+IF(B14="Onsdag",MedarbejderData!$X$8,"0")+IF(B14="torsdag",MedarbejderData!$Y$8,"0")+IF(B14="fredag",MedarbejderData!$Z$8,"0")+IF(B14="lørdag",MedarbejderData!$AA$8,"0")+IF(B14="søndag",MedarbejderData!$AB$8,"0")</f>
        <v>0</v>
      </c>
      <c r="F14" s="257"/>
      <c r="G14" s="257"/>
      <c r="H14" s="257"/>
      <c r="I14" s="257"/>
      <c r="J14" s="255">
        <f>IF(E14+F14+G14&lt;Beregningsdata!$G$18,E14+F14+G14,E14+F14+G14-Beregningsdata!$G$17)</f>
        <v>0</v>
      </c>
      <c r="K14" s="259" t="str">
        <f>IF(J14&gt;Beregningsdata!$G$26,Beregningsdata!$F$26,IF(AND(J14&lt;J14+Beregningsdata!$F$26,J14&gt;Beregningsdata!$F$25),J14-Beregningsdata!$F$25,""))</f>
        <v/>
      </c>
      <c r="L14" s="259" t="str">
        <f>IF(J14&gt;Beregningsdata!$F$27,J14-Beregningsdata!$F$27,"")</f>
        <v/>
      </c>
      <c r="M14" s="257"/>
      <c r="N14" s="257"/>
      <c r="O14" s="257"/>
      <c r="P14" s="211">
        <f>IF(D14="Ferie",Beregningsdata!$E$6,"0")+IF(D14="Feriefridag",Beregningsdata!$E$12,"0")+IF(D14="Fri",Beregningsdata!$E$11,"0")+IF(D14="Syg",Beregningsdata!$E$8,"0")+IF(D14="Barns Sygedag",Beregningsdata!$E$9,"0")+IF(D14="Barsel",Beregningsdata!$E$10,"0")</f>
        <v>0</v>
      </c>
    </row>
    <row r="15" spans="1:16" ht="16.5" x14ac:dyDescent="0.25">
      <c r="A15" s="173" t="str">
        <f t="shared" si="0"/>
        <v/>
      </c>
      <c r="B15" s="174" t="str">
        <f t="shared" si="1"/>
        <v>Søndag</v>
      </c>
      <c r="C15" s="176">
        <f t="shared" si="2"/>
        <v>43758</v>
      </c>
      <c r="D15" s="253"/>
      <c r="E15" s="286">
        <f>IF(B15="mandag",MedarbejderData!$V$8,"0")+IF(B15="tirsdag",MedarbejderData!$W$8,"0")+IF(B15="Onsdag",MedarbejderData!$X$8,"0")+IF(B15="torsdag",MedarbejderData!$Y$8,"0")+IF(B15="fredag",MedarbejderData!$Z$8,"0")+IF(B15="lørdag",MedarbejderData!$AA$8,"0")+IF(B15="søndag",MedarbejderData!$AB$8,"0")</f>
        <v>0</v>
      </c>
      <c r="F15" s="254"/>
      <c r="G15" s="254"/>
      <c r="H15" s="254"/>
      <c r="I15" s="254"/>
      <c r="J15" s="255">
        <f>IF(E15+F15+G15&lt;Beregningsdata!$G$18,E15+F15+G15,E15+F15+G15-Beregningsdata!$G$17)</f>
        <v>0</v>
      </c>
      <c r="K15" s="259" t="str">
        <f>IF(J15&gt;Beregningsdata!$G$26,Beregningsdata!$F$26,IF(AND(J15&lt;J15+Beregningsdata!$F$26,J15&gt;Beregningsdata!$F$25),J15-Beregningsdata!$F$25,""))</f>
        <v/>
      </c>
      <c r="L15" s="259" t="str">
        <f>IF(J15&gt;Beregningsdata!$F$27,J15-Beregningsdata!$F$27,"")</f>
        <v/>
      </c>
      <c r="M15" s="254"/>
      <c r="N15" s="254"/>
      <c r="O15" s="254"/>
      <c r="P15" s="211">
        <f>IF(D15="Ferie",Beregningsdata!$E$6,"0")+IF(D15="Feriefridag",Beregningsdata!$E$12,"0")+IF(D15="Fri",Beregningsdata!$E$11,"0")+IF(D15="Syg",Beregningsdata!$E$8,"0")+IF(D15="Barns Sygedag",Beregningsdata!$E$9,"0")+IF(D15="Barsel",Beregningsdata!$E$10,"0")</f>
        <v>0</v>
      </c>
    </row>
    <row r="16" spans="1:16" ht="16.5" x14ac:dyDescent="0.25">
      <c r="A16" s="173">
        <f t="shared" si="0"/>
        <v>43</v>
      </c>
      <c r="B16" s="174" t="str">
        <f t="shared" si="1"/>
        <v>Mandag</v>
      </c>
      <c r="C16" s="176">
        <f t="shared" si="2"/>
        <v>43759</v>
      </c>
      <c r="D16" s="253"/>
      <c r="E16" s="286">
        <f>IF(B16="mandag",MedarbejderData!$V$8,"0")+IF(B16="tirsdag",MedarbejderData!$W$8,"0")+IF(B16="Onsdag",MedarbejderData!$X$8,"0")+IF(B16="torsdag",MedarbejderData!$Y$8,"0")+IF(B16="fredag",MedarbejderData!$Z$8,"0")+IF(B16="lørdag",MedarbejderData!$AA$8,"0")+IF(B16="søndag",MedarbejderData!$AB$8,"0")</f>
        <v>0</v>
      </c>
      <c r="F16" s="254"/>
      <c r="G16" s="254"/>
      <c r="H16" s="254"/>
      <c r="I16" s="254"/>
      <c r="J16" s="255">
        <f>IF(E16+F16+G16&lt;Beregningsdata!$G$18,E16+F16+G16,E16+F16+G16-Beregningsdata!$G$17)</f>
        <v>0</v>
      </c>
      <c r="K16" s="259" t="str">
        <f>IF(J16&gt;Beregningsdata!$G$26,Beregningsdata!$F$26,IF(AND(J16&lt;J16+Beregningsdata!$F$26,J16&gt;Beregningsdata!$F$25),J16-Beregningsdata!$F$25,""))</f>
        <v/>
      </c>
      <c r="L16" s="259" t="str">
        <f>IF(J16&gt;Beregningsdata!$F$27,J16-Beregningsdata!$F$27,"")</f>
        <v/>
      </c>
      <c r="M16" s="254"/>
      <c r="N16" s="254"/>
      <c r="O16" s="254"/>
      <c r="P16" s="211">
        <f>IF(D16="Ferie",Beregningsdata!$E$6,"0")+IF(D16="Feriefridag",Beregningsdata!$E$12,"0")+IF(D16="Fri",Beregningsdata!$E$11,"0")+IF(D16="Syg",Beregningsdata!$E$8,"0")+IF(D16="Barns Sygedag",Beregningsdata!$E$9,"0")+IF(D16="Barsel",Beregningsdata!$E$10,"0")</f>
        <v>0</v>
      </c>
    </row>
    <row r="17" spans="1:16" ht="16.5" x14ac:dyDescent="0.25">
      <c r="A17" s="173" t="str">
        <f t="shared" si="0"/>
        <v/>
      </c>
      <c r="B17" s="174" t="str">
        <f t="shared" si="1"/>
        <v>Tirsdag</v>
      </c>
      <c r="C17" s="176">
        <f t="shared" si="2"/>
        <v>43760</v>
      </c>
      <c r="D17" s="253"/>
      <c r="E17" s="286">
        <f>IF(B17="mandag",MedarbejderData!$V$8,"0")+IF(B17="tirsdag",MedarbejderData!$W$8,"0")+IF(B17="Onsdag",MedarbejderData!$X$8,"0")+IF(B17="torsdag",MedarbejderData!$Y$8,"0")+IF(B17="fredag",MedarbejderData!$Z$8,"0")+IF(B17="lørdag",MedarbejderData!$AA$8,"0")+IF(B17="søndag",MedarbejderData!$AB$8,"0")</f>
        <v>7.5</v>
      </c>
      <c r="F17" s="254"/>
      <c r="G17" s="254"/>
      <c r="H17" s="254"/>
      <c r="I17" s="254"/>
      <c r="J17" s="255">
        <f>IF(E17+F17+G17&lt;Beregningsdata!$G$18,E17+F17+G17,E17+F17+G17-Beregningsdata!$G$17)</f>
        <v>7</v>
      </c>
      <c r="K17" s="259" t="str">
        <f>IF(J17&gt;Beregningsdata!$G$26,Beregningsdata!$F$26,IF(AND(J17&lt;J17+Beregningsdata!$F$26,J17&gt;Beregningsdata!$F$25),J17-Beregningsdata!$F$25,""))</f>
        <v/>
      </c>
      <c r="L17" s="259" t="str">
        <f>IF(J17&gt;Beregningsdata!$F$27,J17-Beregningsdata!$F$27,"")</f>
        <v/>
      </c>
      <c r="M17" s="254"/>
      <c r="N17" s="254"/>
      <c r="O17" s="254"/>
      <c r="P17" s="211">
        <f>IF(D17="Ferie",Beregningsdata!$E$6,"0")+IF(D17="Feriefridag",Beregningsdata!$E$12,"0")+IF(D17="Fri",Beregningsdata!$E$11,"0")+IF(D17="Syg",Beregningsdata!$E$8,"0")+IF(D17="Barns Sygedag",Beregningsdata!$E$9,"0")+IF(D17="Barsel",Beregningsdata!$E$10,"0")</f>
        <v>0</v>
      </c>
    </row>
    <row r="18" spans="1:16" ht="16.5" x14ac:dyDescent="0.25">
      <c r="A18" s="173" t="str">
        <f t="shared" si="0"/>
        <v/>
      </c>
      <c r="B18" s="174" t="str">
        <f t="shared" si="1"/>
        <v>Onsdag</v>
      </c>
      <c r="C18" s="176">
        <f t="shared" si="2"/>
        <v>43761</v>
      </c>
      <c r="D18" s="253"/>
      <c r="E18" s="286">
        <f>IF(B18="mandag",MedarbejderData!$V$8,"0")+IF(B18="tirsdag",MedarbejderData!$W$8,"0")+IF(B18="Onsdag",MedarbejderData!$X$8,"0")+IF(B18="torsdag",MedarbejderData!$Y$8,"0")+IF(B18="fredag",MedarbejderData!$Z$8,"0")+IF(B18="lørdag",MedarbejderData!$AA$8,"0")+IF(B18="søndag",MedarbejderData!$AB$8,"0")</f>
        <v>13</v>
      </c>
      <c r="F18" s="254"/>
      <c r="G18" s="254"/>
      <c r="H18" s="254"/>
      <c r="I18" s="254"/>
      <c r="J18" s="255">
        <f>IF(E18+F18+G18&lt;Beregningsdata!$G$18,E18+F18+G18,E18+F18+G18-Beregningsdata!$G$17)</f>
        <v>12.5</v>
      </c>
      <c r="K18" s="259">
        <f>IF(J18&gt;Beregningsdata!$G$26,Beregningsdata!$F$26,IF(AND(J18&lt;J18+Beregningsdata!$F$26,J18&gt;Beregningsdata!$F$25),J18-Beregningsdata!$F$25,""))</f>
        <v>3</v>
      </c>
      <c r="L18" s="259">
        <f>IF(J18&gt;Beregningsdata!$F$27,J18-Beregningsdata!$F$27,"")</f>
        <v>2</v>
      </c>
      <c r="M18" s="254"/>
      <c r="N18" s="254"/>
      <c r="O18" s="254"/>
      <c r="P18" s="211">
        <f>IF(D18="Ferie",Beregningsdata!$E$6,"0")+IF(D18="Feriefridag",Beregningsdata!$E$12,"0")+IF(D18="Fri",Beregningsdata!$E$11,"0")+IF(D18="Syg",Beregningsdata!$E$8,"0")+IF(D18="Barns Sygedag",Beregningsdata!$E$9,"0")+IF(D18="Barsel",Beregningsdata!$E$10,"0")</f>
        <v>0</v>
      </c>
    </row>
    <row r="19" spans="1:16" ht="16.5" x14ac:dyDescent="0.25">
      <c r="A19" s="173" t="str">
        <f t="shared" si="0"/>
        <v/>
      </c>
      <c r="B19" s="174" t="str">
        <f t="shared" si="1"/>
        <v>Torsdag</v>
      </c>
      <c r="C19" s="176">
        <f t="shared" si="2"/>
        <v>43762</v>
      </c>
      <c r="D19" s="253"/>
      <c r="E19" s="286">
        <f>IF(B19="mandag",MedarbejderData!$V$8,"0")+IF(B19="tirsdag",MedarbejderData!$W$8,"0")+IF(B19="Onsdag",MedarbejderData!$X$8,"0")+IF(B19="torsdag",MedarbejderData!$Y$8,"0")+IF(B19="fredag",MedarbejderData!$Z$8,"0")+IF(B19="lørdag",MedarbejderData!$AA$8,"0")+IF(B19="søndag",MedarbejderData!$AB$8,"0")</f>
        <v>0</v>
      </c>
      <c r="F19" s="254"/>
      <c r="G19" s="254"/>
      <c r="H19" s="254"/>
      <c r="I19" s="254"/>
      <c r="J19" s="255">
        <f>IF(E19+F19+G19&lt;Beregningsdata!$G$18,E19+F19+G19,E19+F19+G19-Beregningsdata!$G$17)</f>
        <v>0</v>
      </c>
      <c r="K19" s="259" t="str">
        <f>IF(J19&gt;Beregningsdata!$G$26,Beregningsdata!$F$26,IF(AND(J19&lt;J19+Beregningsdata!$F$26,J19&gt;Beregningsdata!$F$25),J19-Beregningsdata!$F$25,""))</f>
        <v/>
      </c>
      <c r="L19" s="259" t="str">
        <f>IF(J19&gt;Beregningsdata!$F$27,J19-Beregningsdata!$F$27,"")</f>
        <v/>
      </c>
      <c r="M19" s="254"/>
      <c r="N19" s="254"/>
      <c r="O19" s="254"/>
      <c r="P19" s="211">
        <f>IF(D19="Ferie",Beregningsdata!$E$6,"0")+IF(D19="Feriefridag",Beregningsdata!$E$12,"0")+IF(D19="Fri",Beregningsdata!$E$11,"0")+IF(D19="Syg",Beregningsdata!$E$8,"0")+IF(D19="Barns Sygedag",Beregningsdata!$E$9,"0")+IF(D19="Barsel",Beregningsdata!$E$10,"0")</f>
        <v>0</v>
      </c>
    </row>
    <row r="20" spans="1:16" ht="16.5" x14ac:dyDescent="0.25">
      <c r="A20" s="173" t="str">
        <f t="shared" si="0"/>
        <v/>
      </c>
      <c r="B20" s="174" t="str">
        <f t="shared" si="1"/>
        <v>Fredag</v>
      </c>
      <c r="C20" s="176">
        <f t="shared" si="2"/>
        <v>43763</v>
      </c>
      <c r="D20" s="253"/>
      <c r="E20" s="286">
        <f>IF(B20="mandag",MedarbejderData!$V$8,"0")+IF(B20="tirsdag",MedarbejderData!$W$8,"0")+IF(B20="Onsdag",MedarbejderData!$X$8,"0")+IF(B20="torsdag",MedarbejderData!$Y$8,"0")+IF(B20="fredag",MedarbejderData!$Z$8,"0")+IF(B20="lørdag",MedarbejderData!$AA$8,"0")+IF(B20="søndag",MedarbejderData!$AB$8,"0")</f>
        <v>0</v>
      </c>
      <c r="F20" s="254"/>
      <c r="G20" s="254"/>
      <c r="H20" s="254"/>
      <c r="I20" s="254"/>
      <c r="J20" s="255">
        <f>IF(E20+F20+G20&lt;Beregningsdata!$G$18,E20+F20+G20,E20+F20+G20-Beregningsdata!$G$17)</f>
        <v>0</v>
      </c>
      <c r="K20" s="259" t="str">
        <f>IF(J20&gt;Beregningsdata!$G$26,Beregningsdata!$F$26,IF(AND(J20&lt;J20+Beregningsdata!$F$26,J20&gt;Beregningsdata!$F$25),J20-Beregningsdata!$F$25,""))</f>
        <v/>
      </c>
      <c r="L20" s="259" t="str">
        <f>IF(J20&gt;Beregningsdata!$F$27,J20-Beregningsdata!$F$27,"")</f>
        <v/>
      </c>
      <c r="M20" s="254"/>
      <c r="N20" s="254"/>
      <c r="O20" s="254"/>
      <c r="P20" s="211">
        <f>IF(D20="Ferie",Beregningsdata!$E$6,"0")+IF(D20="Feriefridag",Beregningsdata!$E$12,"0")+IF(D20="Fri",Beregningsdata!$E$11,"0")+IF(D20="Syg",Beregningsdata!$E$8,"0")+IF(D20="Barns Sygedag",Beregningsdata!$E$9,"0")+IF(D20="Barsel",Beregningsdata!$E$10,"0")</f>
        <v>0</v>
      </c>
    </row>
    <row r="21" spans="1:16" ht="16.5" x14ac:dyDescent="0.25">
      <c r="A21" s="173" t="str">
        <f t="shared" si="0"/>
        <v/>
      </c>
      <c r="B21" s="174" t="str">
        <f t="shared" si="1"/>
        <v>Lørdag</v>
      </c>
      <c r="C21" s="176">
        <f t="shared" si="2"/>
        <v>43764</v>
      </c>
      <c r="D21" s="253"/>
      <c r="E21" s="286">
        <f>IF(B21="mandag",MedarbejderData!$V$8,"0")+IF(B21="tirsdag",MedarbejderData!$W$8,"0")+IF(B21="Onsdag",MedarbejderData!$X$8,"0")+IF(B21="torsdag",MedarbejderData!$Y$8,"0")+IF(B21="fredag",MedarbejderData!$Z$8,"0")+IF(B21="lørdag",MedarbejderData!$AA$8,"0")+IF(B21="søndag",MedarbejderData!$AB$8,"0")</f>
        <v>0</v>
      </c>
      <c r="F21" s="254"/>
      <c r="G21" s="254"/>
      <c r="H21" s="254"/>
      <c r="I21" s="254"/>
      <c r="J21" s="255">
        <f>IF(E21+F21+G21&lt;Beregningsdata!$G$18,E21+F21+G21,E21+F21+G21-Beregningsdata!$G$17)</f>
        <v>0</v>
      </c>
      <c r="K21" s="259" t="str">
        <f>IF(J21&gt;Beregningsdata!$G$26,Beregningsdata!$F$26,IF(AND(J21&lt;J21+Beregningsdata!$F$26,J21&gt;Beregningsdata!$F$25),J21-Beregningsdata!$F$25,""))</f>
        <v/>
      </c>
      <c r="L21" s="259" t="str">
        <f>IF(J21&gt;Beregningsdata!$F$27,J21-Beregningsdata!$F$27,"")</f>
        <v/>
      </c>
      <c r="M21" s="254"/>
      <c r="N21" s="254"/>
      <c r="O21" s="254"/>
      <c r="P21" s="211">
        <f>IF(D21="Ferie",Beregningsdata!$E$6,"0")+IF(D21="Feriefridag",Beregningsdata!$E$12,"0")+IF(D21="Fri",Beregningsdata!$E$11,"0")+IF(D21="Syg",Beregningsdata!$E$8,"0")+IF(D21="Barns Sygedag",Beregningsdata!$E$9,"0")+IF(D21="Barsel",Beregningsdata!$E$10,"0")</f>
        <v>0</v>
      </c>
    </row>
    <row r="22" spans="1:16" ht="16.5" x14ac:dyDescent="0.25">
      <c r="A22" s="173" t="str">
        <f t="shared" si="0"/>
        <v/>
      </c>
      <c r="B22" s="174" t="str">
        <f t="shared" si="1"/>
        <v>Søndag</v>
      </c>
      <c r="C22" s="176">
        <f t="shared" si="2"/>
        <v>43765</v>
      </c>
      <c r="D22" s="253"/>
      <c r="E22" s="286">
        <f>IF(B22="mandag",MedarbejderData!$V$8,"0")+IF(B22="tirsdag",MedarbejderData!$W$8,"0")+IF(B22="Onsdag",MedarbejderData!$X$8,"0")+IF(B22="torsdag",MedarbejderData!$Y$8,"0")+IF(B22="fredag",MedarbejderData!$Z$8,"0")+IF(B22="lørdag",MedarbejderData!$AA$8,"0")+IF(B22="søndag",MedarbejderData!$AB$8,"0")</f>
        <v>0</v>
      </c>
      <c r="F22" s="254"/>
      <c r="G22" s="254"/>
      <c r="H22" s="254"/>
      <c r="I22" s="254"/>
      <c r="J22" s="255">
        <f>IF(E22+F22+G22&lt;Beregningsdata!$G$18,E22+F22+G22,E22+F22+G22-Beregningsdata!$G$17)</f>
        <v>0</v>
      </c>
      <c r="K22" s="259" t="str">
        <f>IF(J22&gt;Beregningsdata!$G$26,Beregningsdata!$F$26,IF(AND(J22&lt;J22+Beregningsdata!$F$26,J22&gt;Beregningsdata!$F$25),J22-Beregningsdata!$F$25,""))</f>
        <v/>
      </c>
      <c r="L22" s="259" t="str">
        <f>IF(J22&gt;Beregningsdata!$F$27,J22-Beregningsdata!$F$27,"")</f>
        <v/>
      </c>
      <c r="M22" s="254"/>
      <c r="N22" s="254"/>
      <c r="O22" s="254"/>
      <c r="P22" s="211">
        <f>IF(D22="Ferie",Beregningsdata!$E$6,"0")+IF(D22="Feriefridag",Beregningsdata!$E$12,"0")+IF(D22="Fri",Beregningsdata!$E$11,"0")+IF(D22="Syg",Beregningsdata!$E$8,"0")+IF(D22="Barns Sygedag",Beregningsdata!$E$9,"0")+IF(D22="Barsel",Beregningsdata!$E$10,"0")</f>
        <v>0</v>
      </c>
    </row>
    <row r="23" spans="1:16" ht="16.5" x14ac:dyDescent="0.25">
      <c r="A23" s="173">
        <f t="shared" si="0"/>
        <v>44</v>
      </c>
      <c r="B23" s="174" t="str">
        <f t="shared" si="1"/>
        <v>Mandag</v>
      </c>
      <c r="C23" s="176">
        <f t="shared" si="2"/>
        <v>43766</v>
      </c>
      <c r="D23" s="253"/>
      <c r="E23" s="286">
        <f>IF(B23="mandag",MedarbejderData!$V$8,"0")+IF(B23="tirsdag",MedarbejderData!$W$8,"0")+IF(B23="Onsdag",MedarbejderData!$X$8,"0")+IF(B23="torsdag",MedarbejderData!$Y$8,"0")+IF(B23="fredag",MedarbejderData!$Z$8,"0")+IF(B23="lørdag",MedarbejderData!$AA$8,"0")+IF(B23="søndag",MedarbejderData!$AB$8,"0")</f>
        <v>0</v>
      </c>
      <c r="F23" s="254"/>
      <c r="G23" s="254"/>
      <c r="H23" s="254"/>
      <c r="I23" s="254"/>
      <c r="J23" s="255">
        <f>IF(E23+F23+G23&lt;Beregningsdata!$G$18,E23+F23+G23,E23+F23+G23-Beregningsdata!$G$17)</f>
        <v>0</v>
      </c>
      <c r="K23" s="259" t="str">
        <f>IF(J23&gt;Beregningsdata!$G$26,Beregningsdata!$F$26,IF(AND(J23&lt;J23+Beregningsdata!$F$26,J23&gt;Beregningsdata!$F$25),J23-Beregningsdata!$F$25,""))</f>
        <v/>
      </c>
      <c r="L23" s="259" t="str">
        <f>IF(J23&gt;Beregningsdata!$F$27,J23-Beregningsdata!$F$27,"")</f>
        <v/>
      </c>
      <c r="M23" s="254"/>
      <c r="N23" s="254"/>
      <c r="O23" s="254"/>
      <c r="P23" s="211">
        <f>IF(D23="Ferie",Beregningsdata!$E$6,"0")+IF(D23="Feriefridag",Beregningsdata!$E$12,"0")+IF(D23="Fri",Beregningsdata!$E$11,"0")+IF(D23="Syg",Beregningsdata!$E$8,"0")+IF(D23="Barns Sygedag",Beregningsdata!$E$9,"0")+IF(D23="Barsel",Beregningsdata!$E$10,"0")</f>
        <v>0</v>
      </c>
    </row>
    <row r="24" spans="1:16" ht="16.5" x14ac:dyDescent="0.25">
      <c r="A24" s="173" t="str">
        <f t="shared" si="0"/>
        <v/>
      </c>
      <c r="B24" s="174" t="str">
        <f t="shared" si="1"/>
        <v>Tirsdag</v>
      </c>
      <c r="C24" s="176">
        <f t="shared" si="2"/>
        <v>43767</v>
      </c>
      <c r="D24" s="253"/>
      <c r="E24" s="286">
        <f>IF(B24="mandag",MedarbejderData!$V$8,"0")+IF(B24="tirsdag",MedarbejderData!$W$8,"0")+IF(B24="Onsdag",MedarbejderData!$X$8,"0")+IF(B24="torsdag",MedarbejderData!$Y$8,"0")+IF(B24="fredag",MedarbejderData!$Z$8,"0")+IF(B24="lørdag",MedarbejderData!$AA$8,"0")+IF(B24="søndag",MedarbejderData!$AB$8,"0")</f>
        <v>7.5</v>
      </c>
      <c r="F24" s="254"/>
      <c r="G24" s="254"/>
      <c r="H24" s="254"/>
      <c r="I24" s="254"/>
      <c r="J24" s="255">
        <f>IF(E24+F24+G24&lt;Beregningsdata!$G$18,E24+F24+G24,E24+F24+G24-Beregningsdata!$G$17)</f>
        <v>7</v>
      </c>
      <c r="K24" s="259" t="str">
        <f>IF(J24&gt;Beregningsdata!$G$26,Beregningsdata!$F$26,IF(AND(J24&lt;J24+Beregningsdata!$F$26,J24&gt;Beregningsdata!$F$25),J24-Beregningsdata!$F$25,""))</f>
        <v/>
      </c>
      <c r="L24" s="259" t="str">
        <f>IF(J24&gt;Beregningsdata!$F$27,J24-Beregningsdata!$F$27,"")</f>
        <v/>
      </c>
      <c r="M24" s="254"/>
      <c r="N24" s="254"/>
      <c r="O24" s="254"/>
      <c r="P24" s="211">
        <f>IF(D24="Ferie",Beregningsdata!$E$6,"0")+IF(D24="Feriefridag",Beregningsdata!$E$12,"0")+IF(D24="Fri",Beregningsdata!$E$11,"0")+IF(D24="Syg",Beregningsdata!$E$8,"0")+IF(D24="Barns Sygedag",Beregningsdata!$E$9,"0")+IF(D24="Barsel",Beregningsdata!$E$10,"0")</f>
        <v>0</v>
      </c>
    </row>
    <row r="25" spans="1:16" ht="16.5" x14ac:dyDescent="0.25">
      <c r="A25" s="173" t="str">
        <f t="shared" si="0"/>
        <v/>
      </c>
      <c r="B25" s="174" t="str">
        <f t="shared" si="1"/>
        <v>Onsdag</v>
      </c>
      <c r="C25" s="176">
        <f t="shared" si="2"/>
        <v>43768</v>
      </c>
      <c r="D25" s="253"/>
      <c r="E25" s="286">
        <f>IF(B25="mandag",MedarbejderData!$V$8,"0")+IF(B25="tirsdag",MedarbejderData!$W$8,"0")+IF(B25="Onsdag",MedarbejderData!$X$8,"0")+IF(B25="torsdag",MedarbejderData!$Y$8,"0")+IF(B25="fredag",MedarbejderData!$Z$8,"0")+IF(B25="lørdag",MedarbejderData!$AA$8,"0")+IF(B25="søndag",MedarbejderData!$AB$8,"0")</f>
        <v>13</v>
      </c>
      <c r="F25" s="254"/>
      <c r="G25" s="254"/>
      <c r="H25" s="254"/>
      <c r="I25" s="254"/>
      <c r="J25" s="255">
        <f>IF(E25+F25+G25&lt;Beregningsdata!$G$18,E25+F25+G25,E25+F25+G25-Beregningsdata!$G$17)</f>
        <v>12.5</v>
      </c>
      <c r="K25" s="259">
        <f>IF(J25&gt;Beregningsdata!$G$26,Beregningsdata!$F$26,IF(AND(J25&lt;J25+Beregningsdata!$F$26,J25&gt;Beregningsdata!$F$25),J25-Beregningsdata!$F$25,""))</f>
        <v>3</v>
      </c>
      <c r="L25" s="259">
        <f>IF(J25&gt;Beregningsdata!$F$27,J25-Beregningsdata!$F$27,"")</f>
        <v>2</v>
      </c>
      <c r="M25" s="254"/>
      <c r="N25" s="254"/>
      <c r="O25" s="254"/>
      <c r="P25" s="211">
        <f>IF(D25="Ferie",Beregningsdata!$E$6,"0")+IF(D25="Feriefridag",Beregningsdata!$E$12,"0")+IF(D25="Fri",Beregningsdata!$E$11,"0")+IF(D25="Syg",Beregningsdata!$E$8,"0")+IF(D25="Barns Sygedag",Beregningsdata!$E$9,"0")+IF(D25="Barsel",Beregningsdata!$E$10,"0")</f>
        <v>0</v>
      </c>
    </row>
    <row r="26" spans="1:16" ht="16.5" x14ac:dyDescent="0.25">
      <c r="A26" s="173" t="str">
        <f t="shared" si="0"/>
        <v/>
      </c>
      <c r="B26" s="174" t="str">
        <f t="shared" si="1"/>
        <v>Torsdag</v>
      </c>
      <c r="C26" s="176">
        <f t="shared" si="2"/>
        <v>43769</v>
      </c>
      <c r="D26" s="253"/>
      <c r="E26" s="286">
        <f>IF(B26="mandag",MedarbejderData!$V$8,"0")+IF(B26="tirsdag",MedarbejderData!$W$8,"0")+IF(B26="Onsdag",MedarbejderData!$X$8,"0")+IF(B26="torsdag",MedarbejderData!$Y$8,"0")+IF(B26="fredag",MedarbejderData!$Z$8,"0")+IF(B26="lørdag",MedarbejderData!$AA$8,"0")+IF(B26="søndag",MedarbejderData!$AB$8,"0")</f>
        <v>0</v>
      </c>
      <c r="F26" s="254"/>
      <c r="G26" s="254"/>
      <c r="H26" s="254"/>
      <c r="I26" s="254"/>
      <c r="J26" s="255">
        <f>IF(E26+F26+G26&lt;Beregningsdata!$G$18,E26+F26+G26,E26+F26+G26-Beregningsdata!$G$17)</f>
        <v>0</v>
      </c>
      <c r="K26" s="259" t="str">
        <f>IF(J26&gt;Beregningsdata!$G$26,Beregningsdata!$F$26,IF(AND(J26&lt;J26+Beregningsdata!$F$26,J26&gt;Beregningsdata!$F$25),J26-Beregningsdata!$F$25,""))</f>
        <v/>
      </c>
      <c r="L26" s="259" t="str">
        <f>IF(J26&gt;Beregningsdata!$F$27,J26-Beregningsdata!$F$27,"")</f>
        <v/>
      </c>
      <c r="M26" s="254"/>
      <c r="N26" s="254"/>
      <c r="O26" s="254"/>
      <c r="P26" s="211">
        <f>IF(D26="Ferie",Beregningsdata!$E$6,"0")+IF(D26="Feriefridag",Beregningsdata!$E$12,"0")+IF(D26="Fri",Beregningsdata!$E$11,"0")+IF(D26="Syg",Beregningsdata!$E$8,"0")+IF(D26="Barns Sygedag",Beregningsdata!$E$9,"0")+IF(D26="Barsel",Beregningsdata!$E$10,"0")</f>
        <v>0</v>
      </c>
    </row>
    <row r="27" spans="1:16" ht="16.5" x14ac:dyDescent="0.25">
      <c r="A27" s="173" t="str">
        <f t="shared" si="0"/>
        <v/>
      </c>
      <c r="B27" s="174" t="str">
        <f t="shared" si="1"/>
        <v>Fredag</v>
      </c>
      <c r="C27" s="176">
        <f t="shared" si="2"/>
        <v>43770</v>
      </c>
      <c r="D27" s="253"/>
      <c r="E27" s="286">
        <f>IF(B27="mandag",MedarbejderData!$V$8,"0")+IF(B27="tirsdag",MedarbejderData!$W$8,"0")+IF(B27="Onsdag",MedarbejderData!$X$8,"0")+IF(B27="torsdag",MedarbejderData!$Y$8,"0")+IF(B27="fredag",MedarbejderData!$Z$8,"0")+IF(B27="lørdag",MedarbejderData!$AA$8,"0")+IF(B27="søndag",MedarbejderData!$AB$8,"0")</f>
        <v>0</v>
      </c>
      <c r="F27" s="254"/>
      <c r="G27" s="254"/>
      <c r="H27" s="254"/>
      <c r="I27" s="254"/>
      <c r="J27" s="255">
        <f>IF(E27+F27+G27&lt;Beregningsdata!$G$18,E27+F27+G27,E27+F27+G27-Beregningsdata!$G$17)</f>
        <v>0</v>
      </c>
      <c r="K27" s="259" t="str">
        <f>IF(J27&gt;Beregningsdata!$G$26,Beregningsdata!$F$26,IF(AND(J27&lt;J27+Beregningsdata!$F$26,J27&gt;Beregningsdata!$F$25),J27-Beregningsdata!$F$25,""))</f>
        <v/>
      </c>
      <c r="L27" s="259" t="str">
        <f>IF(J27&gt;Beregningsdata!$F$27,J27-Beregningsdata!$F$27,"")</f>
        <v/>
      </c>
      <c r="M27" s="254"/>
      <c r="N27" s="254"/>
      <c r="O27" s="254"/>
      <c r="P27" s="211">
        <f>IF(D27="Ferie",Beregningsdata!$E$6,"0")+IF(D27="Feriefridag",Beregningsdata!$E$12,"0")+IF(D27="Fri",Beregningsdata!$E$11,"0")+IF(D27="Syg",Beregningsdata!$E$8,"0")+IF(D27="Barns Sygedag",Beregningsdata!$E$9,"0")+IF(D27="Barsel",Beregningsdata!$E$10,"0")</f>
        <v>0</v>
      </c>
    </row>
    <row r="28" spans="1:16" ht="16.5" x14ac:dyDescent="0.25">
      <c r="A28" s="173" t="str">
        <f t="shared" si="0"/>
        <v/>
      </c>
      <c r="B28" s="174" t="str">
        <f t="shared" si="1"/>
        <v>Lørdag</v>
      </c>
      <c r="C28" s="176">
        <f t="shared" si="2"/>
        <v>43771</v>
      </c>
      <c r="D28" s="253"/>
      <c r="E28" s="286">
        <f>IF(B28="mandag",MedarbejderData!$V$8,"0")+IF(B28="tirsdag",MedarbejderData!$W$8,"0")+IF(B28="Onsdag",MedarbejderData!$X$8,"0")+IF(B28="torsdag",MedarbejderData!$Y$8,"0")+IF(B28="fredag",MedarbejderData!$Z$8,"0")+IF(B28="lørdag",MedarbejderData!$AA$8,"0")+IF(B28="søndag",MedarbejderData!$AB$8,"0")</f>
        <v>0</v>
      </c>
      <c r="F28" s="254"/>
      <c r="G28" s="254"/>
      <c r="H28" s="254"/>
      <c r="I28" s="254"/>
      <c r="J28" s="255">
        <f>IF(E28+F28+G28&lt;Beregningsdata!$G$18,E28+F28+G28,E28+F28+G28-Beregningsdata!$G$17)</f>
        <v>0</v>
      </c>
      <c r="K28" s="259" t="str">
        <f>IF(J28&gt;Beregningsdata!$G$26,Beregningsdata!$F$26,IF(AND(J28&lt;J28+Beregningsdata!$F$26,J28&gt;Beregningsdata!$F$25),J28-Beregningsdata!$F$25,""))</f>
        <v/>
      </c>
      <c r="L28" s="259" t="str">
        <f>IF(J28&gt;Beregningsdata!$F$27,J28-Beregningsdata!$F$27,"")</f>
        <v/>
      </c>
      <c r="M28" s="254"/>
      <c r="N28" s="254"/>
      <c r="O28" s="254"/>
      <c r="P28" s="211">
        <f>IF(D28="Ferie",Beregningsdata!$E$6,"0")+IF(D28="Feriefridag",Beregningsdata!$E$12,"0")+IF(D28="Fri",Beregningsdata!$E$11,"0")+IF(D28="Syg",Beregningsdata!$E$8,"0")+IF(D28="Barns Sygedag",Beregningsdata!$E$9,"0")+IF(D28="Barsel",Beregningsdata!$E$10,"0")</f>
        <v>0</v>
      </c>
    </row>
    <row r="29" spans="1:16" ht="16.5" x14ac:dyDescent="0.25">
      <c r="A29" s="173" t="str">
        <f t="shared" si="0"/>
        <v/>
      </c>
      <c r="B29" s="174" t="str">
        <f t="shared" si="1"/>
        <v>Søndag</v>
      </c>
      <c r="C29" s="176">
        <f t="shared" si="2"/>
        <v>43772</v>
      </c>
      <c r="D29" s="253"/>
      <c r="E29" s="286">
        <f>IF(B29="mandag",MedarbejderData!$V$8,"0")+IF(B29="tirsdag",MedarbejderData!$W$8,"0")+IF(B29="Onsdag",MedarbejderData!$X$8,"0")+IF(B29="torsdag",MedarbejderData!$Y$8,"0")+IF(B29="fredag",MedarbejderData!$Z$8,"0")+IF(B29="lørdag",MedarbejderData!$AA$8,"0")+IF(B29="søndag",MedarbejderData!$AB$8,"0")</f>
        <v>0</v>
      </c>
      <c r="F29" s="254"/>
      <c r="G29" s="254"/>
      <c r="H29" s="254"/>
      <c r="I29" s="254"/>
      <c r="J29" s="255">
        <f>IF(E29+F29+G29&lt;Beregningsdata!$G$18,E29+F29+G29,E29+F29+G29-Beregningsdata!$G$17)</f>
        <v>0</v>
      </c>
      <c r="K29" s="259" t="str">
        <f>IF(J29&gt;Beregningsdata!$G$26,Beregningsdata!$F$26,IF(AND(J29&lt;J29+Beregningsdata!$F$26,J29&gt;Beregningsdata!$F$25),J29-Beregningsdata!$F$25,""))</f>
        <v/>
      </c>
      <c r="L29" s="259" t="str">
        <f>IF(J29&gt;Beregningsdata!$F$27,J29-Beregningsdata!$F$27,"")</f>
        <v/>
      </c>
      <c r="M29" s="254"/>
      <c r="N29" s="254"/>
      <c r="O29" s="254"/>
      <c r="P29" s="211">
        <f>IF(D29="Ferie",Beregningsdata!$E$6,"0")+IF(D29="Feriefridag",Beregningsdata!$E$12,"0")+IF(D29="Fri",Beregningsdata!$E$11,"0")+IF(D29="Syg",Beregningsdata!$E$8,"0")+IF(D29="Barns Sygedag",Beregningsdata!$E$9,"0")+IF(D29="Barsel",Beregningsdata!$E$10,"0")</f>
        <v>0</v>
      </c>
    </row>
    <row r="30" spans="1:16" ht="16.5" x14ac:dyDescent="0.25">
      <c r="A30" s="173">
        <f t="shared" si="0"/>
        <v>45</v>
      </c>
      <c r="B30" s="174" t="str">
        <f t="shared" si="1"/>
        <v>Mandag</v>
      </c>
      <c r="C30" s="176">
        <f t="shared" si="2"/>
        <v>43773</v>
      </c>
      <c r="D30" s="253"/>
      <c r="E30" s="286">
        <f>IF(B30="mandag",MedarbejderData!$V$8,"0")+IF(B30="tirsdag",MedarbejderData!$W$8,"0")+IF(B30="Onsdag",MedarbejderData!$X$8,"0")+IF(B30="torsdag",MedarbejderData!$Y$8,"0")+IF(B30="fredag",MedarbejderData!$Z$8,"0")+IF(B30="lørdag",MedarbejderData!$AA$8,"0")+IF(B30="søndag",MedarbejderData!$AB$8,"0")</f>
        <v>0</v>
      </c>
      <c r="F30" s="254"/>
      <c r="G30" s="254"/>
      <c r="H30" s="254"/>
      <c r="I30" s="254"/>
      <c r="J30" s="255">
        <f>IF(E30+F30+G30&lt;Beregningsdata!$G$18,E30+F30+G30,E30+F30+G30-Beregningsdata!$G$17)</f>
        <v>0</v>
      </c>
      <c r="K30" s="259" t="str">
        <f>IF(J30&gt;Beregningsdata!$G$26,Beregningsdata!$F$26,IF(AND(J30&lt;J30+Beregningsdata!$F$26,J30&gt;Beregningsdata!$F$25),J30-Beregningsdata!$F$25,""))</f>
        <v/>
      </c>
      <c r="L30" s="259" t="str">
        <f>IF(J30&gt;Beregningsdata!$F$27,J30-Beregningsdata!$F$27,"")</f>
        <v/>
      </c>
      <c r="M30" s="254"/>
      <c r="N30" s="254"/>
      <c r="O30" s="254"/>
      <c r="P30" s="211">
        <f>IF(D30="Ferie",Beregningsdata!$E$6,"0")+IF(D30="Feriefridag",Beregningsdata!$E$12,"0")+IF(D30="Fri",Beregningsdata!$E$11,"0")+IF(D30="Syg",Beregningsdata!$E$8,"0")+IF(D30="Barns Sygedag",Beregningsdata!$E$9,"0")+IF(D30="Barsel",Beregningsdata!$E$10,"0")</f>
        <v>0</v>
      </c>
    </row>
    <row r="31" spans="1:16" ht="16.5" x14ac:dyDescent="0.25">
      <c r="A31" s="173" t="str">
        <f t="shared" si="0"/>
        <v/>
      </c>
      <c r="B31" s="174" t="str">
        <f t="shared" si="1"/>
        <v>Tirsdag</v>
      </c>
      <c r="C31" s="176">
        <f t="shared" si="2"/>
        <v>43774</v>
      </c>
      <c r="D31" s="253"/>
      <c r="E31" s="286">
        <f>IF(B31="mandag",MedarbejderData!$V$8,"0")+IF(B31="tirsdag",MedarbejderData!$W$8,"0")+IF(B31="Onsdag",MedarbejderData!$X$8,"0")+IF(B31="torsdag",MedarbejderData!$Y$8,"0")+IF(B31="fredag",MedarbejderData!$Z$8,"0")+IF(B31="lørdag",MedarbejderData!$AA$8,"0")+IF(B31="søndag",MedarbejderData!$AB$8,"0")</f>
        <v>7.5</v>
      </c>
      <c r="F31" s="254"/>
      <c r="G31" s="254"/>
      <c r="H31" s="254"/>
      <c r="I31" s="254"/>
      <c r="J31" s="255">
        <f>IF(E31+F31+G31&lt;Beregningsdata!$G$18,E31+F31+G31,E31+F31+G31-Beregningsdata!$G$17)</f>
        <v>7</v>
      </c>
      <c r="K31" s="259" t="str">
        <f>IF(J31&gt;Beregningsdata!$G$26,Beregningsdata!$F$26,IF(AND(J31&lt;J31+Beregningsdata!$F$26,J31&gt;Beregningsdata!$F$25),J31-Beregningsdata!$F$25,""))</f>
        <v/>
      </c>
      <c r="L31" s="259" t="str">
        <f>IF(J31&gt;Beregningsdata!$F$27,J31-Beregningsdata!$F$27,"")</f>
        <v/>
      </c>
      <c r="M31" s="254"/>
      <c r="N31" s="254"/>
      <c r="O31" s="254"/>
      <c r="P31" s="211">
        <f>IF(D31="Ferie",Beregningsdata!$E$6,"0")+IF(D31="Feriefridag",Beregningsdata!$E$12,"0")+IF(D31="Fri",Beregningsdata!$E$11,"0")+IF(D31="Syg",Beregningsdata!$E$8,"0")+IF(D31="Barns Sygedag",Beregningsdata!$E$9,"0")+IF(D31="Barsel",Beregningsdata!$E$10,"0")</f>
        <v>0</v>
      </c>
    </row>
    <row r="32" spans="1:16" ht="16.5" x14ac:dyDescent="0.25">
      <c r="A32" s="173" t="str">
        <f t="shared" si="0"/>
        <v/>
      </c>
      <c r="B32" s="174" t="str">
        <f t="shared" si="1"/>
        <v>Onsdag</v>
      </c>
      <c r="C32" s="176">
        <f t="shared" si="2"/>
        <v>43775</v>
      </c>
      <c r="D32" s="253"/>
      <c r="E32" s="286">
        <f>IF(B32="mandag",MedarbejderData!$V$8,"0")+IF(B32="tirsdag",MedarbejderData!$W$8,"0")+IF(B32="Onsdag",MedarbejderData!$X$8,"0")+IF(B32="torsdag",MedarbejderData!$Y$8,"0")+IF(B32="fredag",MedarbejderData!$Z$8,"0")+IF(B32="lørdag",MedarbejderData!$AA$8,"0")+IF(B32="søndag",MedarbejderData!$AB$8,"0")</f>
        <v>13</v>
      </c>
      <c r="F32" s="254"/>
      <c r="G32" s="254"/>
      <c r="H32" s="254"/>
      <c r="I32" s="254"/>
      <c r="J32" s="255">
        <f>IF(E32+F32+G32&lt;Beregningsdata!$G$18,E32+F32+G32,E32+F32+G32-Beregningsdata!$G$17)</f>
        <v>12.5</v>
      </c>
      <c r="K32" s="259">
        <f>IF(J32&gt;Beregningsdata!$G$26,Beregningsdata!$F$26,IF(AND(J32&lt;J32+Beregningsdata!$F$26,J32&gt;Beregningsdata!$F$25),J32-Beregningsdata!$F$25,""))</f>
        <v>3</v>
      </c>
      <c r="L32" s="259">
        <f>IF(J32&gt;Beregningsdata!$F$27,J32-Beregningsdata!$F$27,"")</f>
        <v>2</v>
      </c>
      <c r="M32" s="254"/>
      <c r="N32" s="254"/>
      <c r="O32" s="254"/>
      <c r="P32" s="211">
        <f>IF(D32="Ferie",Beregningsdata!$E$6,"0")+IF(D32="Feriefridag",Beregningsdata!$E$12,"0")+IF(D32="Fri",Beregningsdata!$E$11,"0")+IF(D32="Syg",Beregningsdata!$E$8,"0")+IF(D32="Barns Sygedag",Beregningsdata!$E$9,"0")+IF(D32="Barsel",Beregningsdata!$E$10,"0")</f>
        <v>0</v>
      </c>
    </row>
    <row r="33" spans="1:16" ht="16.5" x14ac:dyDescent="0.25">
      <c r="A33" s="173" t="str">
        <f t="shared" si="0"/>
        <v/>
      </c>
      <c r="B33" s="174" t="str">
        <f t="shared" si="1"/>
        <v>Torsdag</v>
      </c>
      <c r="C33" s="176">
        <f t="shared" si="2"/>
        <v>43776</v>
      </c>
      <c r="D33" s="253"/>
      <c r="E33" s="286">
        <f>IF(B33="mandag",MedarbejderData!$V$8,"0")+IF(B33="tirsdag",MedarbejderData!$W$8,"0")+IF(B33="Onsdag",MedarbejderData!$X$8,"0")+IF(B33="torsdag",MedarbejderData!$Y$8,"0")+IF(B33="fredag",MedarbejderData!$Z$8,"0")+IF(B33="lørdag",MedarbejderData!$AA$8,"0")+IF(B33="søndag",MedarbejderData!$AB$8,"0")</f>
        <v>0</v>
      </c>
      <c r="F33" s="254"/>
      <c r="G33" s="254"/>
      <c r="H33" s="254"/>
      <c r="I33" s="254"/>
      <c r="J33" s="255">
        <f>IF(E33+F33+G33&lt;Beregningsdata!$G$18,E33+F33+G33,E33+F33+G33-Beregningsdata!$G$17)</f>
        <v>0</v>
      </c>
      <c r="K33" s="259" t="str">
        <f>IF(J33&gt;Beregningsdata!$G$26,Beregningsdata!$F$26,IF(AND(J33&lt;J33+Beregningsdata!$F$26,J33&gt;Beregningsdata!$F$25),J33-Beregningsdata!$F$25,""))</f>
        <v/>
      </c>
      <c r="L33" s="259" t="str">
        <f>IF(J33&gt;Beregningsdata!$F$27,J33-Beregningsdata!$F$27,"")</f>
        <v/>
      </c>
      <c r="M33" s="254"/>
      <c r="N33" s="254"/>
      <c r="O33" s="254"/>
      <c r="P33" s="211">
        <f>IF(D33="Ferie",Beregningsdata!$E$6,"0")+IF(D33="Feriefridag",Beregningsdata!$E$12,"0")+IF(D33="Fri",Beregningsdata!$E$11,"0")+IF(D33="Syg",Beregningsdata!$E$8,"0")+IF(D33="Barns Sygedag",Beregningsdata!$E$9,"0")+IF(D33="Barsel",Beregningsdata!$E$10,"0")</f>
        <v>0</v>
      </c>
    </row>
    <row r="34" spans="1:16" ht="16.5" x14ac:dyDescent="0.25">
      <c r="A34" s="173" t="str">
        <f t="shared" si="0"/>
        <v/>
      </c>
      <c r="B34" s="174" t="str">
        <f t="shared" si="1"/>
        <v>Fredag</v>
      </c>
      <c r="C34" s="176">
        <f t="shared" si="2"/>
        <v>43777</v>
      </c>
      <c r="D34" s="253"/>
      <c r="E34" s="286">
        <f>IF(B34="mandag",MedarbejderData!$V$8,"0")+IF(B34="tirsdag",MedarbejderData!$W$8,"0")+IF(B34="Onsdag",MedarbejderData!$X$8,"0")+IF(B34="torsdag",MedarbejderData!$Y$8,"0")+IF(B34="fredag",MedarbejderData!$Z$8,"0")+IF(B34="lørdag",MedarbejderData!$AA$8,"0")+IF(B34="søndag",MedarbejderData!$AB$8,"0")</f>
        <v>0</v>
      </c>
      <c r="F34" s="254"/>
      <c r="G34" s="254"/>
      <c r="H34" s="254"/>
      <c r="I34" s="254"/>
      <c r="J34" s="255">
        <f>IF(E34+F34+G34&lt;Beregningsdata!$G$18,E34+F34+G34,E34+F34+G34-Beregningsdata!$G$17)</f>
        <v>0</v>
      </c>
      <c r="K34" s="259" t="str">
        <f>IF(J34&gt;Beregningsdata!$G$26,Beregningsdata!$F$26,IF(AND(J34&lt;J34+Beregningsdata!$F$26,J34&gt;Beregningsdata!$F$25),J34-Beregningsdata!$F$25,""))</f>
        <v/>
      </c>
      <c r="L34" s="259" t="str">
        <f>IF(J34&gt;Beregningsdata!$F$27,J34-Beregningsdata!$F$27,"")</f>
        <v/>
      </c>
      <c r="M34" s="254"/>
      <c r="N34" s="254"/>
      <c r="O34" s="254"/>
      <c r="P34" s="211">
        <f>IF(D34="Ferie",Beregningsdata!$E$6,"0")+IF(D34="Feriefridag",Beregningsdata!$E$12,"0")+IF(D34="Fri",Beregningsdata!$E$11,"0")+IF(D34="Syg",Beregningsdata!$E$8,"0")+IF(D34="Barns Sygedag",Beregningsdata!$E$9,"0")+IF(D34="Barsel",Beregningsdata!$E$10,"0")</f>
        <v>0</v>
      </c>
    </row>
    <row r="35" spans="1:16" ht="16.5" x14ac:dyDescent="0.25">
      <c r="A35" s="173" t="str">
        <f t="shared" si="0"/>
        <v/>
      </c>
      <c r="B35" s="174" t="str">
        <f t="shared" si="1"/>
        <v>Lørdag</v>
      </c>
      <c r="C35" s="176">
        <f t="shared" si="2"/>
        <v>43778</v>
      </c>
      <c r="D35" s="253"/>
      <c r="E35" s="286">
        <f>IF(B35="mandag",MedarbejderData!$V$8,"0")+IF(B35="tirsdag",MedarbejderData!$W$8,"0")+IF(B35="Onsdag",MedarbejderData!$X$8,"0")+IF(B35="torsdag",MedarbejderData!$Y$8,"0")+IF(B35="fredag",MedarbejderData!$Z$8,"0")+IF(B35="lørdag",MedarbejderData!$AA$8,"0")+IF(B35="søndag",MedarbejderData!$AB$8,"0")</f>
        <v>0</v>
      </c>
      <c r="F35" s="254"/>
      <c r="G35" s="254"/>
      <c r="H35" s="254"/>
      <c r="I35" s="254"/>
      <c r="J35" s="255">
        <f>IF(E35+F35+G35&lt;Beregningsdata!$G$18,E35+F35+G35,E35+F35+G35-Beregningsdata!$G$17)</f>
        <v>0</v>
      </c>
      <c r="K35" s="259" t="str">
        <f>IF(J35&gt;Beregningsdata!$G$26,Beregningsdata!$F$26,IF(AND(J35&lt;J35+Beregningsdata!$F$26,J35&gt;Beregningsdata!$F$25),J35-Beregningsdata!$F$25,""))</f>
        <v/>
      </c>
      <c r="L35" s="259" t="str">
        <f>IF(J35&gt;Beregningsdata!$F$27,J35-Beregningsdata!$F$27,"")</f>
        <v/>
      </c>
      <c r="M35" s="254"/>
      <c r="N35" s="254"/>
      <c r="O35" s="254"/>
      <c r="P35" s="211">
        <f>IF(D35="Ferie",Beregningsdata!$E$6,"0")+IF(D35="Feriefridag",Beregningsdata!$E$12,"0")+IF(D35="Fri",Beregningsdata!$E$11,"0")+IF(D35="Syg",Beregningsdata!$E$8,"0")+IF(D35="Barns Sygedag",Beregningsdata!$E$9,"0")+IF(D35="Barsel",Beregningsdata!$E$10,"0")</f>
        <v>0</v>
      </c>
    </row>
    <row r="36" spans="1:16" ht="16.5" x14ac:dyDescent="0.25">
      <c r="A36" s="173" t="str">
        <f t="shared" si="0"/>
        <v/>
      </c>
      <c r="B36" s="174" t="str">
        <f t="shared" si="1"/>
        <v>Søndag</v>
      </c>
      <c r="C36" s="176">
        <f t="shared" si="2"/>
        <v>43779</v>
      </c>
      <c r="D36" s="253"/>
      <c r="E36" s="286">
        <f>IF(B36="mandag",MedarbejderData!$V$8,"0")+IF(B36="tirsdag",MedarbejderData!$W$8,"0")+IF(B36="Onsdag",MedarbejderData!$X$8,"0")+IF(B36="torsdag",MedarbejderData!$Y$8,"0")+IF(B36="fredag",MedarbejderData!$Z$8,"0")+IF(B36="lørdag",MedarbejderData!$AA$8,"0")+IF(B36="søndag",MedarbejderData!$AB$8,"0")</f>
        <v>0</v>
      </c>
      <c r="F36" s="254"/>
      <c r="G36" s="254"/>
      <c r="H36" s="254"/>
      <c r="I36" s="254"/>
      <c r="J36" s="255">
        <f>IF(E36+F36+G36&lt;Beregningsdata!$G$18,E36+F36+G36,E36+F36+G36-Beregningsdata!$G$17)</f>
        <v>0</v>
      </c>
      <c r="K36" s="259" t="str">
        <f>IF(J36&gt;Beregningsdata!$G$26,Beregningsdata!$F$26,IF(AND(J36&lt;J36+Beregningsdata!$F$26,J36&gt;Beregningsdata!$F$25),J36-Beregningsdata!$F$25,""))</f>
        <v/>
      </c>
      <c r="L36" s="259" t="str">
        <f>IF(J36&gt;Beregningsdata!$F$27,J36-Beregningsdata!$F$27,"")</f>
        <v/>
      </c>
      <c r="M36" s="254"/>
      <c r="N36" s="254"/>
      <c r="O36" s="254"/>
      <c r="P36" s="211">
        <f>IF(D36="Ferie",Beregningsdata!$E$6,"0")+IF(D36="Feriefridag",Beregningsdata!$E$12,"0")+IF(D36="Fri",Beregningsdata!$E$11,"0")+IF(D36="Syg",Beregningsdata!$E$8,"0")+IF(D36="Barns Sygedag",Beregningsdata!$E$9,"0")+IF(D36="Barsel",Beregningsdata!$E$10,"0")</f>
        <v>0</v>
      </c>
    </row>
    <row r="37" spans="1:16" ht="16.5" x14ac:dyDescent="0.25">
      <c r="A37" s="173">
        <f t="shared" si="0"/>
        <v>46</v>
      </c>
      <c r="B37" s="174" t="str">
        <f t="shared" si="1"/>
        <v>Mandag</v>
      </c>
      <c r="C37" s="176">
        <f t="shared" si="2"/>
        <v>43780</v>
      </c>
      <c r="D37" s="253"/>
      <c r="E37" s="286">
        <f>IF(B37="mandag",MedarbejderData!$V$8,"0")+IF(B37="tirsdag",MedarbejderData!$W$8,"0")+IF(B37="Onsdag",MedarbejderData!$X$8,"0")+IF(B37="torsdag",MedarbejderData!$Y$8,"0")+IF(B37="fredag",MedarbejderData!$Z$8,"0")+IF(B37="lørdag",MedarbejderData!$AA$8,"0")+IF(B37="søndag",MedarbejderData!$AB$8,"0")</f>
        <v>0</v>
      </c>
      <c r="F37" s="254"/>
      <c r="G37" s="254"/>
      <c r="H37" s="254"/>
      <c r="I37" s="254"/>
      <c r="J37" s="255">
        <f>IF(E37+F37+G37&lt;Beregningsdata!$G$18,E37+F37+G37,E37+F37+G37-Beregningsdata!$G$17)</f>
        <v>0</v>
      </c>
      <c r="K37" s="259" t="str">
        <f>IF(J37&gt;Beregningsdata!$G$26,Beregningsdata!$F$26,IF(AND(J37&lt;J37+Beregningsdata!$F$26,J37&gt;Beregningsdata!$F$25),J37-Beregningsdata!$F$25,""))</f>
        <v/>
      </c>
      <c r="L37" s="259" t="str">
        <f>IF(J37&gt;Beregningsdata!$F$27,J37-Beregningsdata!$F$27,"")</f>
        <v/>
      </c>
      <c r="M37" s="254"/>
      <c r="N37" s="254"/>
      <c r="O37" s="254"/>
      <c r="P37" s="211">
        <f>IF(D37="Ferie",Beregningsdata!$E$6,"0")+IF(D37="Feriefridag",Beregningsdata!$E$12,"0")+IF(D37="Fri",Beregningsdata!$E$11,"0")+IF(D37="Syg",Beregningsdata!$E$8,"0")+IF(D37="Barns Sygedag",Beregningsdata!$E$9,"0")+IF(D37="Barsel",Beregningsdata!$E$10,"0")</f>
        <v>0</v>
      </c>
    </row>
    <row r="38" spans="1:16" ht="16.5" x14ac:dyDescent="0.25">
      <c r="A38" s="173" t="str">
        <f>IFERROR(IF(OR(SUM(C38)&lt;360,AND(ROW()&lt;&gt;3,WEEKDAY(C38,WDT)&lt;&gt;1)),"",TRUNC((C38-WEEKDAY(C38,WDT)-DATE(YEAR(C38+4-WEEKDAY(C38,WDT)),1,-10))/7)),"")</f>
        <v/>
      </c>
      <c r="B38" s="174" t="str">
        <f t="shared" si="1"/>
        <v>Tirsdag</v>
      </c>
      <c r="C38" s="176">
        <f>IFERROR(IF(C37+1&gt;B3,"",C37+1),"")</f>
        <v>43781</v>
      </c>
      <c r="D38" s="253"/>
      <c r="E38" s="286">
        <f>IF(B38="mandag",MedarbejderData!$V$8,"0")+IF(B38="tirsdag",MedarbejderData!$W$8,"0")+IF(B38="Onsdag",MedarbejderData!$X$8,"0")+IF(B38="torsdag",MedarbejderData!$Y$8,"0")+IF(B38="fredag",MedarbejderData!$Z$8,"0")+IF(B38="lørdag",MedarbejderData!$AA$8,"0")+IF(B38="søndag",MedarbejderData!$AB$8,"0")</f>
        <v>7.5</v>
      </c>
      <c r="F38" s="254"/>
      <c r="G38" s="254"/>
      <c r="H38" s="254"/>
      <c r="I38" s="254"/>
      <c r="J38" s="255">
        <f>IF(E38+F38+G38&lt;Beregningsdata!$G$18,E38+F38+G38,E38+F38+G38-Beregningsdata!$G$17)</f>
        <v>7</v>
      </c>
      <c r="K38" s="259" t="str">
        <f>IF(J38&gt;Beregningsdata!$G$26,Beregningsdata!$F$26,IF(AND(J38&lt;J38+Beregningsdata!$F$26,J38&gt;Beregningsdata!$F$25),J38-Beregningsdata!$F$25,""))</f>
        <v/>
      </c>
      <c r="L38" s="259" t="str">
        <f>IF(J38&gt;Beregningsdata!$F$27,J38-Beregningsdata!$F$27,"")</f>
        <v/>
      </c>
      <c r="M38" s="254"/>
      <c r="N38" s="254"/>
      <c r="O38" s="254"/>
      <c r="P38" s="211">
        <f>IF(D38="Ferie",Beregningsdata!$E$6,"0")+IF(D38="Feriefridag",Beregningsdata!$E$12,"0")+IF(D38="Fri",Beregningsdata!$E$11,"0")+IF(D38="Syg",Beregningsdata!$E$8,"0")+IF(D38="Barns Sygedag",Beregningsdata!$E$9,"0")+IF(D38="Barsel",Beregningsdata!$E$10,"0")</f>
        <v>0</v>
      </c>
    </row>
    <row r="39" spans="1:16" ht="16.5" x14ac:dyDescent="0.25">
      <c r="A39" s="173" t="str">
        <f>IFERROR(IF(OR(SUM(C39)&lt;360,AND(ROW()&lt;&gt;3,WEEKDAY(C39,WDT)&lt;&gt;1)),"",TRUNC((C39-WEEKDAY(C39,WDT)-DATE(YEAR(C39+4-WEEKDAY(C39,WDT)),1,-10))/7)),"")</f>
        <v/>
      </c>
      <c r="B39" s="174" t="str">
        <f t="shared" si="1"/>
        <v>Onsdag</v>
      </c>
      <c r="C39" s="176">
        <f>IFERROR(IF(C38+1&gt;$B$3,"",C38+1),"")</f>
        <v>43782</v>
      </c>
      <c r="D39" s="253"/>
      <c r="E39" s="286">
        <f>IF(B39="mandag",MedarbejderData!$V$8,"0")+IF(B39="tirsdag",MedarbejderData!$W$8,"0")+IF(B39="Onsdag",MedarbejderData!$X$8,"0")+IF(B39="torsdag",MedarbejderData!$Y$8,"0")+IF(B39="fredag",MedarbejderData!$Z$8,"0")+IF(B39="lørdag",MedarbejderData!$AA$8,"0")+IF(B39="søndag",MedarbejderData!$AB$8,"0")</f>
        <v>13</v>
      </c>
      <c r="F39" s="254"/>
      <c r="G39" s="254"/>
      <c r="H39" s="254"/>
      <c r="I39" s="254"/>
      <c r="J39" s="255">
        <f>IF(E39+F39+G39&lt;Beregningsdata!$G$18,E39+F39+G39,E39+F39+G39-Beregningsdata!$G$17)</f>
        <v>12.5</v>
      </c>
      <c r="K39" s="259">
        <f>IF(J39&gt;Beregningsdata!$G$26,Beregningsdata!$F$26,IF(AND(J39&lt;J39+Beregningsdata!$F$26,J39&gt;Beregningsdata!$F$25),J39-Beregningsdata!$F$25,""))</f>
        <v>3</v>
      </c>
      <c r="L39" s="259">
        <f>IF(J39&gt;Beregningsdata!$F$27,J39-Beregningsdata!$F$27,"")</f>
        <v>2</v>
      </c>
      <c r="M39" s="254"/>
      <c r="N39" s="254"/>
      <c r="O39" s="254"/>
      <c r="P39" s="211">
        <f>IF(D39="Ferie",Beregningsdata!$E$6,"0")+IF(D39="Feriefridag",Beregningsdata!$E$12,"0")+IF(D39="Fri",Beregningsdata!$E$11,"0")+IF(D39="Syg",Beregningsdata!$E$8,"0")+IF(D39="Barns Sygedag",Beregningsdata!$E$9,"0")+IF(D39="Barsel",Beregningsdata!$E$10,"0")</f>
        <v>0</v>
      </c>
    </row>
    <row r="40" spans="1:16" ht="16.5" x14ac:dyDescent="0.25">
      <c r="A40" s="173" t="str">
        <f>IFERROR(IF(OR(SUM(C40)&lt;360,AND(ROW()&lt;&gt;3,WEEKDAY(C40,WDT)&lt;&gt;1)),"",TRUNC((C40-WEEKDAY(C40,WDT)-DATE(YEAR(C40+4-WEEKDAY(C40,WDT)),1,-10))/7)),"")</f>
        <v/>
      </c>
      <c r="B40" s="174" t="str">
        <f t="shared" si="1"/>
        <v>Torsdag</v>
      </c>
      <c r="C40" s="176">
        <f>IFERROR(IF(C39+1&gt;$B$3,"",C39+1),"")</f>
        <v>43783</v>
      </c>
      <c r="D40" s="253"/>
      <c r="E40" s="286">
        <f>IF(B40="mandag",MedarbejderData!$V$8,"0")+IF(B40="tirsdag",MedarbejderData!$W$8,"0")+IF(B40="Onsdag",MedarbejderData!$X$8,"0")+IF(B40="torsdag",MedarbejderData!$Y$8,"0")+IF(B40="fredag",MedarbejderData!$Z$8,"0")+IF(B40="lørdag",MedarbejderData!$AA$8,"0")+IF(B40="søndag",MedarbejderData!$AB$8,"0")</f>
        <v>0</v>
      </c>
      <c r="F40" s="254"/>
      <c r="G40" s="254"/>
      <c r="H40" s="254"/>
      <c r="I40" s="254"/>
      <c r="J40" s="255">
        <f>IF(E40+F40+G40&lt;Beregningsdata!$G$18,E40+F40+G40,E40+F40+G40-Beregningsdata!$G$17)</f>
        <v>0</v>
      </c>
      <c r="K40" s="259" t="str">
        <f>IF(J40&gt;Beregningsdata!$G$26,Beregningsdata!$F$26,IF(AND(J40&lt;J40+Beregningsdata!$F$26,J40&gt;Beregningsdata!$F$25),J40-Beregningsdata!$F$25,""))</f>
        <v/>
      </c>
      <c r="L40" s="259" t="str">
        <f>IF(J40&gt;Beregningsdata!$F$27,J40-Beregningsdata!$F$27,"")</f>
        <v/>
      </c>
      <c r="M40" s="254"/>
      <c r="N40" s="254"/>
      <c r="O40" s="254"/>
      <c r="P40" s="211">
        <f>IF(D40="Ferie",Beregningsdata!$E$6,"0")+IF(D40="Feriefridag",Beregningsdata!$E$12,"0")+IF(D40="Fri",Beregningsdata!$E$11,"0")+IF(D40="Syg",Beregningsdata!$E$8,"0")+IF(D40="Barns Sygedag",Beregningsdata!$E$9,"0")+IF(D40="Barsel",Beregningsdata!$E$10,"0")</f>
        <v>0</v>
      </c>
    </row>
    <row r="41" spans="1:16" ht="16.5" x14ac:dyDescent="0.25">
      <c r="A41" s="173" t="str">
        <f>IFERROR(IF(OR(SUM(C41)&lt;360,AND(ROW()&lt;&gt;3,WEEKDAY(C41,WDT)&lt;&gt;1)),"",TRUNC((C41-WEEKDAY(C41,WDT)-DATE(YEAR(C41+4-WEEKDAY(C41,WDT)),1,-10))/7)),"")</f>
        <v/>
      </c>
      <c r="B41" s="174" t="str">
        <f t="shared" si="1"/>
        <v/>
      </c>
      <c r="C41" s="176" t="str">
        <f>IFERROR(IF(C40+1&gt;$B$3,"",C40+1),"")</f>
        <v/>
      </c>
      <c r="D41" s="253"/>
      <c r="E41" s="286">
        <f>IF(B41="mandag",MedarbejderData!$V$8,"0")+IF(B41="tirsdag",MedarbejderData!$W$8,"0")+IF(B41="Onsdag",MedarbejderData!$X$8,"0")+IF(B41="torsdag",MedarbejderData!$Y$8,"0")+IF(B41="fredag",MedarbejderData!$Z$8,"0")+IF(B41="lørdag",MedarbejderData!$AA$8,"0")+IF(B41="søndag",MedarbejderData!$AB$8,"0")</f>
        <v>0</v>
      </c>
      <c r="F41" s="254"/>
      <c r="G41" s="254"/>
      <c r="H41" s="254"/>
      <c r="I41" s="254"/>
      <c r="J41" s="255">
        <f>IF(E41+F41+G41&lt;Beregningsdata!$G$18,E41+F41+G41,E41+F41+G41-Beregningsdata!$G$17)</f>
        <v>0</v>
      </c>
      <c r="K41" s="259" t="str">
        <f>IF(J41&gt;Beregningsdata!$G$26,Beregningsdata!$F$26,IF(AND(J41&lt;J41+Beregningsdata!$F$26,J41&gt;Beregningsdata!$F$25),J41-Beregningsdata!$F$25,""))</f>
        <v/>
      </c>
      <c r="L41" s="259" t="str">
        <f>IF(J41&gt;Beregningsdata!$F$27,J41-Beregningsdata!$F$27,"")</f>
        <v/>
      </c>
      <c r="M41" s="254"/>
      <c r="N41" s="254"/>
      <c r="O41" s="254"/>
      <c r="P41" s="211">
        <f>IF(D41="Ferie",Beregningsdata!$E$6,"0")+IF(D41="Feriefridag",Beregningsdata!$E$12,"0")+IF(D41="Fri",Beregningsdata!$E$11,"0")+IF(D41="Syg",Beregningsdata!$E$8,"0")+IF(D41="Barns Sygedag",Beregningsdata!$E$9,"0")+IF(D41="Barsel",Beregningsdata!$E$10,"0")</f>
        <v>0</v>
      </c>
    </row>
    <row r="42" spans="1:16" ht="16.5" x14ac:dyDescent="0.25">
      <c r="A42" s="173" t="str">
        <f>IFERROR(IF(OR(SUM(C42)&lt;360,AND(ROW()&lt;&gt;3,WEEKDAY(C42,WDT)&lt;&gt;1)),"",TRUNC((C42-WEEKDAY(C42,WDT)-DATE(YEAR(C42+4-WEEKDAY(C42,WDT)),1,-10))/7)),"")</f>
        <v/>
      </c>
      <c r="B42" s="174" t="str">
        <f t="shared" si="1"/>
        <v/>
      </c>
      <c r="C42" s="176" t="str">
        <f t="shared" ref="C40:C44" si="3">IFERROR(IF(C41+1&gt;$B$4,"",C41+1),"")</f>
        <v/>
      </c>
      <c r="D42" s="253"/>
      <c r="E42" s="286">
        <f>IF(B42="mandag",MedarbejderData!$V$8,"0")+IF(B42="tirsdag",MedarbejderData!$W$8,"0")+IF(B42="Onsdag",MedarbejderData!$X$8,"0")+IF(B42="torsdag",MedarbejderData!$Y$8,"0")+IF(B42="fredag",MedarbejderData!$Z$8,"0")+IF(B42="lørdag",MedarbejderData!$AA$8,"0")+IF(B42="søndag",MedarbejderData!$AB$8,"0")</f>
        <v>0</v>
      </c>
      <c r="F42" s="254"/>
      <c r="G42" s="254"/>
      <c r="H42" s="254"/>
      <c r="I42" s="254"/>
      <c r="J42" s="255">
        <f>IF(E42+F42+G42&lt;Beregningsdata!$G$18,E42+F42+G42,E42+F42+G42-Beregningsdata!$G$17)</f>
        <v>0</v>
      </c>
      <c r="K42" s="259" t="str">
        <f>IF(J42&gt;Beregningsdata!$G$26,Beregningsdata!$F$26,IF(AND(J42&lt;J42+Beregningsdata!$F$26,J42&gt;Beregningsdata!$F$25),J42-Beregningsdata!$F$25,""))</f>
        <v/>
      </c>
      <c r="L42" s="259" t="str">
        <f>IF(J42&gt;Beregningsdata!$F$27,J42-Beregningsdata!$F$27,"")</f>
        <v/>
      </c>
      <c r="M42" s="254"/>
      <c r="N42" s="254"/>
      <c r="O42" s="254"/>
      <c r="P42" s="211">
        <f>IF(D42="Ferie",Beregningsdata!$E$6,"0")+IF(D42="Feriefridag",Beregningsdata!$E$12,"0")+IF(D42="Fri",Beregningsdata!$E$11,"0")+IF(D42="Syg",Beregningsdata!$E$8,"0")+IF(D42="Barns Sygedag",Beregningsdata!$E$9,"0")+IF(D42="Barsel",Beregningsdata!$E$10,"0")</f>
        <v>0</v>
      </c>
    </row>
    <row r="43" spans="1:16" ht="16.5" x14ac:dyDescent="0.25">
      <c r="A43" s="173" t="str">
        <f>IFERROR(IF(OR(SUM(C43)&lt;360,AND(ROW()&lt;&gt;3,WEEKDAY(C43,WDT)&lt;&gt;1)),"",TRUNC((C43-WEEKDAY(C43,WDT)-DATE(YEAR(C43+4-WEEKDAY(C43,WDT)),1,-10))/7)),"")</f>
        <v/>
      </c>
      <c r="B43" s="174" t="str">
        <f t="shared" si="1"/>
        <v/>
      </c>
      <c r="C43" s="176" t="str">
        <f t="shared" si="3"/>
        <v/>
      </c>
      <c r="D43" s="253"/>
      <c r="E43" s="286">
        <f>IF(B43="mandag",MedarbejderData!$V$8,"0")+IF(B43="tirsdag",MedarbejderData!$W$8,"0")+IF(B43="Onsdag",MedarbejderData!$X$8,"0")+IF(B43="torsdag",MedarbejderData!$Y$8,"0")+IF(B43="fredag",MedarbejderData!$Z$8,"0")+IF(B43="lørdag",MedarbejderData!$AA$8,"0")+IF(B43="søndag",MedarbejderData!$AB$8,"0")</f>
        <v>0</v>
      </c>
      <c r="F43" s="254"/>
      <c r="G43" s="254"/>
      <c r="H43" s="254"/>
      <c r="I43" s="254"/>
      <c r="J43" s="255">
        <f>IF(E43+F43+G43&lt;Beregningsdata!$G$18,E43+F43+G43,E43+F43+G43-Beregningsdata!$G$17)</f>
        <v>0</v>
      </c>
      <c r="K43" s="259" t="str">
        <f>IF(J43&gt;Beregningsdata!$G$26,Beregningsdata!$F$26,IF(AND(J43&lt;J43+Beregningsdata!$F$26,J43&gt;Beregningsdata!$F$25),J43-Beregningsdata!$F$25,""))</f>
        <v/>
      </c>
      <c r="L43" s="259" t="str">
        <f>IF(J43&gt;Beregningsdata!$F$27,J43-Beregningsdata!$F$27,"")</f>
        <v/>
      </c>
      <c r="M43" s="254"/>
      <c r="N43" s="254"/>
      <c r="O43" s="254"/>
      <c r="P43" s="211">
        <f>IF(D43="Ferie",Beregningsdata!$E$6,"0")+IF(D43="Feriefridag",Beregningsdata!$E$12,"0")+IF(D43="Fri",Beregningsdata!$E$11,"0")+IF(D43="Syg",Beregningsdata!$E$8,"0")+IF(D43="Barns Sygedag",Beregningsdata!$E$9,"0")+IF(D43="Barsel",Beregningsdata!$E$10,"0")</f>
        <v>0</v>
      </c>
    </row>
    <row r="44" spans="1:16" ht="16.5" x14ac:dyDescent="0.25">
      <c r="A44" s="173" t="str">
        <f>IFERROR(IF(OR(SUM(C44)&lt;360,AND(ROW()&lt;&gt;3,WEEKDAY(C44,WDT)&lt;&gt;1)),"",TRUNC((C44-WEEKDAY(C44,WDT)-DATE(YEAR(C44+4-WEEKDAY(C44,WDT)),1,-10))/7)),"")</f>
        <v/>
      </c>
      <c r="B44" s="174" t="str">
        <f t="shared" si="1"/>
        <v/>
      </c>
      <c r="C44" s="176" t="str">
        <f t="shared" si="3"/>
        <v/>
      </c>
      <c r="D44" s="253"/>
      <c r="E44" s="286">
        <f>IF(B44="mandag",MedarbejderData!$V$8,"0")+IF(B44="tirsdag",MedarbejderData!$W$8,"0")+IF(B44="Onsdag",MedarbejderData!$X$8,"0")+IF(B44="torsdag",MedarbejderData!$Y$8,"0")+IF(B44="fredag",MedarbejderData!$Z$8,"0")+IF(B44="lørdag",MedarbejderData!$AA$8,"0")+IF(B44="søndag",MedarbejderData!$AB$8,"0")</f>
        <v>0</v>
      </c>
      <c r="F44" s="254"/>
      <c r="G44" s="254"/>
      <c r="H44" s="254"/>
      <c r="I44" s="254"/>
      <c r="J44" s="255">
        <f>IF(E44+F44+G44&lt;Beregningsdata!$G$18,E44+F44+G44,E44+F44+G44-Beregningsdata!$G$17)</f>
        <v>0</v>
      </c>
      <c r="K44" s="259" t="str">
        <f>IF(J44&gt;Beregningsdata!$G$26,Beregningsdata!$F$26,IF(AND(J44&lt;J44+Beregningsdata!$F$26,J44&gt;Beregningsdata!$F$25),J44-Beregningsdata!$F$25,""))</f>
        <v/>
      </c>
      <c r="L44" s="259" t="str">
        <f>IF(J44&gt;Beregningsdata!$F$27,J44-Beregningsdata!$F$27,"")</f>
        <v/>
      </c>
      <c r="M44" s="254"/>
      <c r="N44" s="254"/>
      <c r="O44" s="254"/>
      <c r="P44" s="211">
        <f>IF(D44="Ferie",Beregningsdata!$E$6,"0")+IF(D44="Feriefridag",Beregningsdata!$E$12,"0")+IF(D44="Fri",Beregningsdata!$E$11,"0")+IF(D44="Syg",Beregningsdata!$E$8,"0")+IF(D44="Barns Sygedag",Beregningsdata!$E$9,"0")+IF(D44="Barsel",Beregningsdata!$E$10,"0")</f>
        <v>0</v>
      </c>
    </row>
    <row r="45" spans="1:16" ht="16.5" x14ac:dyDescent="0.25">
      <c r="A45" s="178"/>
      <c r="B45" s="179"/>
      <c r="C45" s="180"/>
      <c r="D45" s="206"/>
      <c r="E45" s="207">
        <f>SUM(E10:E44)</f>
        <v>82</v>
      </c>
      <c r="F45" s="208">
        <f t="shared" ref="F45:I45" si="4">SUM(F10:F44)</f>
        <v>20.5</v>
      </c>
      <c r="G45" s="209">
        <f t="shared" si="4"/>
        <v>0</v>
      </c>
      <c r="H45" s="209">
        <f t="shared" si="4"/>
        <v>0</v>
      </c>
      <c r="I45" s="209">
        <f t="shared" si="4"/>
        <v>0</v>
      </c>
      <c r="J45" s="207">
        <f>SUM(J10:J44)</f>
        <v>97.5</v>
      </c>
      <c r="K45" s="208">
        <f t="shared" ref="K45:N45" si="5">SUM(K10:K44)</f>
        <v>15</v>
      </c>
      <c r="L45" s="208">
        <f t="shared" si="5"/>
        <v>10</v>
      </c>
      <c r="M45" s="208">
        <f t="shared" si="5"/>
        <v>0</v>
      </c>
      <c r="N45" s="208">
        <f t="shared" si="5"/>
        <v>0</v>
      </c>
      <c r="O45" s="209">
        <f>SUM(O10:O44)</f>
        <v>0</v>
      </c>
      <c r="P45" s="181"/>
    </row>
    <row r="46" spans="1:16" x14ac:dyDescent="0.25">
      <c r="A46" s="182"/>
      <c r="B46" s="183"/>
      <c r="C46" s="183"/>
      <c r="D46" s="183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6"/>
    </row>
    <row r="47" spans="1:16" x14ac:dyDescent="0.25">
      <c r="A47" s="187" t="s">
        <v>87</v>
      </c>
      <c r="B47" s="343"/>
      <c r="C47" s="344"/>
      <c r="D47" s="267"/>
      <c r="E47" s="269"/>
      <c r="F47" s="268"/>
      <c r="G47" s="185"/>
      <c r="H47" s="185"/>
      <c r="I47" s="185"/>
      <c r="J47" s="185"/>
      <c r="K47" s="185"/>
      <c r="L47" s="185"/>
      <c r="M47" s="185"/>
      <c r="N47" s="185"/>
      <c r="O47" s="185"/>
      <c r="P47" s="186"/>
    </row>
    <row r="48" spans="1:16" x14ac:dyDescent="0.25">
      <c r="A48" s="187" t="s">
        <v>87</v>
      </c>
      <c r="B48" s="343"/>
      <c r="C48" s="344"/>
      <c r="D48" s="267"/>
      <c r="E48" s="269"/>
      <c r="F48" s="268"/>
      <c r="G48" s="185"/>
      <c r="H48" s="185"/>
      <c r="I48" s="185"/>
      <c r="J48" s="185"/>
      <c r="K48" s="185"/>
      <c r="L48" s="185"/>
      <c r="M48" s="185"/>
      <c r="N48" s="185"/>
      <c r="O48" s="185"/>
      <c r="P48" s="186"/>
    </row>
    <row r="49" spans="1:16" x14ac:dyDescent="0.25">
      <c r="A49" s="187" t="s">
        <v>87</v>
      </c>
      <c r="B49" s="343"/>
      <c r="C49" s="344"/>
      <c r="D49" s="267"/>
      <c r="E49" s="269"/>
      <c r="F49" s="268"/>
      <c r="G49" s="185"/>
      <c r="H49" s="185"/>
      <c r="I49" s="185"/>
      <c r="J49" s="185"/>
      <c r="K49" s="185"/>
      <c r="L49" s="185"/>
      <c r="M49" s="185"/>
      <c r="N49" s="185"/>
      <c r="O49" s="185"/>
      <c r="P49" s="186"/>
    </row>
    <row r="50" spans="1:16" x14ac:dyDescent="0.25">
      <c r="A50" s="188"/>
      <c r="B50" s="189"/>
      <c r="C50" s="189"/>
      <c r="D50" s="189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1"/>
    </row>
    <row r="51" spans="1:16" x14ac:dyDescent="0.25">
      <c r="A51" s="192"/>
      <c r="B51" s="192"/>
      <c r="C51" s="192"/>
      <c r="D51" s="192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2"/>
    </row>
    <row r="52" spans="1:16" x14ac:dyDescent="0.25">
      <c r="A52" s="1">
        <v>2</v>
      </c>
    </row>
    <row r="53" spans="1:16" x14ac:dyDescent="0.25">
      <c r="A53" s="347" t="s">
        <v>0</v>
      </c>
      <c r="B53" s="348"/>
      <c r="C53" s="240" t="s">
        <v>148</v>
      </c>
      <c r="D53" s="172" t="s">
        <v>1</v>
      </c>
      <c r="E53" s="265"/>
    </row>
    <row r="54" spans="1:16" x14ac:dyDescent="0.25">
      <c r="A54" s="349" t="str">
        <f>MedarbejderData!B9</f>
        <v>n2</v>
      </c>
      <c r="B54" s="350"/>
      <c r="C54" s="243" t="str">
        <f>MedarbejderData!C9</f>
        <v>l2</v>
      </c>
      <c r="D54" s="243" t="str">
        <f>MedarbejderData!D9</f>
        <v>a2</v>
      </c>
      <c r="E54" s="266"/>
    </row>
    <row r="55" spans="1:16" ht="28.5" customHeight="1" x14ac:dyDescent="0.25">
      <c r="A55" s="346" t="s">
        <v>222</v>
      </c>
      <c r="B55" s="346" t="s">
        <v>150</v>
      </c>
      <c r="C55" s="346" t="s">
        <v>225</v>
      </c>
      <c r="D55" s="346" t="s">
        <v>224</v>
      </c>
      <c r="E55" s="346" t="str">
        <f>Beregningsdata!B21</f>
        <v>Rengøring</v>
      </c>
      <c r="F55" s="346" t="str">
        <f>Beregningsdata!C21</f>
        <v>Ventilation</v>
      </c>
      <c r="G55" s="346" t="str">
        <f>Beregningsdata!D21</f>
        <v>Vinduespolering</v>
      </c>
      <c r="H55" s="346" t="str">
        <f>Beregningsdata!E21</f>
        <v>Rengøring</v>
      </c>
      <c r="I55" s="346" t="str">
        <f>Beregningsdata!F21</f>
        <v>Graffiti</v>
      </c>
      <c r="J55" s="346" t="s">
        <v>230</v>
      </c>
      <c r="K55" s="328" t="s">
        <v>226</v>
      </c>
      <c r="L55" s="328" t="s">
        <v>60</v>
      </c>
      <c r="M55" s="328" t="s">
        <v>228</v>
      </c>
      <c r="N55" s="328" t="s">
        <v>227</v>
      </c>
      <c r="O55" s="328" t="s">
        <v>229</v>
      </c>
      <c r="P55" s="346" t="s">
        <v>223</v>
      </c>
    </row>
    <row r="56" spans="1:16" x14ac:dyDescent="0.25">
      <c r="A56" s="341"/>
      <c r="B56" s="341"/>
      <c r="C56" s="341"/>
      <c r="D56" s="341"/>
      <c r="E56" s="341"/>
      <c r="F56" s="341"/>
      <c r="G56" s="341"/>
      <c r="H56" s="341"/>
      <c r="I56" s="341"/>
      <c r="J56" s="341"/>
      <c r="K56" s="330"/>
      <c r="L56" s="330"/>
      <c r="M56" s="330"/>
      <c r="N56" s="330"/>
      <c r="O56" s="330"/>
      <c r="P56" s="341"/>
    </row>
    <row r="57" spans="1:16" ht="16.5" x14ac:dyDescent="0.25">
      <c r="A57" s="173" t="str">
        <f t="shared" ref="A57:A91" si="6">IF(OR(SUM(C57)&lt;360,AND(ROW()&lt;&gt;3,WEEKDAY(C57,WDT)&lt;&gt;1)),"",TRUNC((C57-WEEKDAY(C57,WDT)-DATE(YEAR(C57+4-WEEKDAY(C57,WDT)),1,-10))/7))</f>
        <v/>
      </c>
      <c r="B57" s="174" t="str">
        <f>PROPER(TEXT(C57,"dddd"))</f>
        <v>Tirsdag</v>
      </c>
      <c r="C57" s="175">
        <f>A3</f>
        <v>43753</v>
      </c>
      <c r="D57" s="253"/>
      <c r="E57" s="287">
        <f>IF(B57="mandag",MedarbejderData!$V$9,"0")+IF(B57="tirsdag",MedarbejderData!$W$9,"0")+IF(B57="Onsdag",MedarbejderData!$X$9,"0")+IF(B57="torsdag",MedarbejderData!$Y$9,"0")+IF(B57="fredag",MedarbejderData!$Z$9,"0")+IF(B57="lørdag",MedarbejderData!$AA$9,"0")+IF(B57="søndag",MedarbejderData!$AB$9,"0")</f>
        <v>0</v>
      </c>
      <c r="F57" s="254"/>
      <c r="G57" s="254"/>
      <c r="H57" s="254"/>
      <c r="I57" s="254"/>
      <c r="J57" s="258">
        <f>IF(E57+F57+G57&lt;Beregningsdata!$G$18,E57+F57+G57,E57+F57+G57-Beregningsdata!$G$17)</f>
        <v>0</v>
      </c>
      <c r="K57" s="259" t="str">
        <f>IF(J57&gt;Beregningsdata!$G$26,Beregningsdata!$F$26,IF(AND(J57&lt;J57+Beregningsdata!$F$26,J57&gt;Beregningsdata!$F$25),J57-Beregningsdata!$F$25,""))</f>
        <v/>
      </c>
      <c r="L57" s="259" t="str">
        <f>IF(J57&gt;Beregningsdata!$F$27,J57-Beregningsdata!$F$27,"")</f>
        <v/>
      </c>
      <c r="M57" s="254"/>
      <c r="N57" s="254"/>
      <c r="O57" s="254"/>
      <c r="P57" s="211">
        <f>IF(D57="Ferie",Beregningsdata!$E$6,"0")+IF(D57="Feriefridag",Beregningsdata!$E$12,"0")+IF(D57="Fri",Beregningsdata!$E$11,"0")+IF(D57="Syg",Beregningsdata!$E$8,"0")+IF(D57="Barns Sygedag",Beregningsdata!$E$9,"0")+IF(D57="Barsel",Beregningsdata!$E$10,"0")</f>
        <v>0</v>
      </c>
    </row>
    <row r="58" spans="1:16" ht="16.5" x14ac:dyDescent="0.25">
      <c r="A58" s="173" t="str">
        <f t="shared" si="6"/>
        <v/>
      </c>
      <c r="B58" s="174" t="str">
        <f t="shared" ref="B58:B91" si="7">PROPER(TEXT(C58,"dddd"))</f>
        <v>Onsdag</v>
      </c>
      <c r="C58" s="176">
        <f>C57+1</f>
        <v>43754</v>
      </c>
      <c r="D58" s="253"/>
      <c r="E58" s="287">
        <f>IF(B58="mandag",MedarbejderData!$V$9,"0")+IF(B58="tirsdag",MedarbejderData!$W$9,"0")+IF(B58="Onsdag",MedarbejderData!$X$9,"0")+IF(B58="torsdag",MedarbejderData!$Y$9,"0")+IF(B58="fredag",MedarbejderData!$Z$9,"0")+IF(B58="lørdag",MedarbejderData!$AA$9,"0")+IF(B58="søndag",MedarbejderData!$AB$9,"0")</f>
        <v>0</v>
      </c>
      <c r="F58" s="254"/>
      <c r="G58" s="254"/>
      <c r="H58" s="254"/>
      <c r="I58" s="254"/>
      <c r="J58" s="258">
        <f>IF(E58+F58+G58&lt;Beregningsdata!$G$18,E58+F58+G58,E58+F58+G58-Beregningsdata!$G$17)</f>
        <v>0</v>
      </c>
      <c r="K58" s="259" t="str">
        <f>IF(J58&gt;Beregningsdata!$G$26,Beregningsdata!$F$26,IF(AND(J58&lt;J58+Beregningsdata!$F$26,J58&gt;Beregningsdata!$F$25),J58-Beregningsdata!$F$25,""))</f>
        <v/>
      </c>
      <c r="L58" s="259" t="str">
        <f>IF(J58&gt;Beregningsdata!$F$27,J58-Beregningsdata!$F$27,"")</f>
        <v/>
      </c>
      <c r="M58" s="254"/>
      <c r="N58" s="254"/>
      <c r="O58" s="254"/>
      <c r="P58" s="211">
        <f>IF(D58="Ferie",Beregningsdata!$E$6,"0")+IF(D58="Feriefridag",Beregningsdata!$E$12,"0")+IF(D58="Fri",Beregningsdata!$E$11,"0")+IF(D58="Syg",Beregningsdata!$E$8,"0")+IF(D58="Barns Sygedag",Beregningsdata!$E$9,"0")+IF(D58="Barsel",Beregningsdata!$E$10,"0")</f>
        <v>0</v>
      </c>
    </row>
    <row r="59" spans="1:16" ht="16.5" x14ac:dyDescent="0.25">
      <c r="A59" s="173" t="str">
        <f t="shared" si="6"/>
        <v/>
      </c>
      <c r="B59" s="174" t="str">
        <f t="shared" si="7"/>
        <v>Torsdag</v>
      </c>
      <c r="C59" s="176">
        <f t="shared" ref="C59:C91" si="8">C58+1</f>
        <v>43755</v>
      </c>
      <c r="D59" s="253"/>
      <c r="E59" s="287">
        <f>IF(B59="mandag",MedarbejderData!$V$9,"0")+IF(B59="tirsdag",MedarbejderData!$W$9,"0")+IF(B59="Onsdag",MedarbejderData!$X$9,"0")+IF(B59="torsdag",MedarbejderData!$Y$9,"0")+IF(B59="fredag",MedarbejderData!$Z$9,"0")+IF(B59="lørdag",MedarbejderData!$AA$9,"0")+IF(B59="søndag",MedarbejderData!$AB$9,"0")</f>
        <v>0</v>
      </c>
      <c r="F59" s="254"/>
      <c r="G59" s="254"/>
      <c r="H59" s="254"/>
      <c r="I59" s="254"/>
      <c r="J59" s="258">
        <f>IF(E59+F59+G59&lt;Beregningsdata!$G$18,E59+F59+G59,E59+F59+G59-Beregningsdata!$G$17)</f>
        <v>0</v>
      </c>
      <c r="K59" s="259" t="str">
        <f>IF(J59&gt;Beregningsdata!$G$26,Beregningsdata!$F$26,IF(AND(J59&lt;J59+Beregningsdata!$F$26,J59&gt;Beregningsdata!$F$25),J59-Beregningsdata!$F$25,""))</f>
        <v/>
      </c>
      <c r="L59" s="259" t="str">
        <f>IF(J59&gt;Beregningsdata!$F$27,J59-Beregningsdata!$F$27,"")</f>
        <v/>
      </c>
      <c r="M59" s="254"/>
      <c r="N59" s="254"/>
      <c r="O59" s="254"/>
      <c r="P59" s="211">
        <f>IF(D59="Ferie",Beregningsdata!$E$6,"0")+IF(D59="Feriefridag",Beregningsdata!$E$12,"0")+IF(D59="Fri",Beregningsdata!$E$11,"0")+IF(D59="Syg",Beregningsdata!$E$8,"0")+IF(D59="Barns Sygedag",Beregningsdata!$E$9,"0")+IF(D59="Barsel",Beregningsdata!$E$10,"0")</f>
        <v>0</v>
      </c>
    </row>
    <row r="60" spans="1:16" ht="16.5" x14ac:dyDescent="0.25">
      <c r="A60" s="173" t="str">
        <f t="shared" si="6"/>
        <v/>
      </c>
      <c r="B60" s="174" t="str">
        <f t="shared" si="7"/>
        <v>Fredag</v>
      </c>
      <c r="C60" s="176">
        <f t="shared" si="8"/>
        <v>43756</v>
      </c>
      <c r="D60" s="253"/>
      <c r="E60" s="287">
        <f>IF(B60="mandag",MedarbejderData!$V$9,"0")+IF(B60="tirsdag",MedarbejderData!$W$9,"0")+IF(B60="Onsdag",MedarbejderData!$X$9,"0")+IF(B60="torsdag",MedarbejderData!$Y$9,"0")+IF(B60="fredag",MedarbejderData!$Z$9,"0")+IF(B60="lørdag",MedarbejderData!$AA$9,"0")+IF(B60="søndag",MedarbejderData!$AB$9,"0")</f>
        <v>0</v>
      </c>
      <c r="F60" s="254"/>
      <c r="G60" s="254"/>
      <c r="H60" s="254"/>
      <c r="I60" s="254"/>
      <c r="J60" s="258">
        <f>IF(E60+F60+G60&lt;Beregningsdata!$G$18,E60+F60+G60,E60+F60+G60-Beregningsdata!$G$17)</f>
        <v>0</v>
      </c>
      <c r="K60" s="259" t="str">
        <f>IF(J60&gt;Beregningsdata!$G$26,Beregningsdata!$F$26,IF(AND(J60&lt;J60+Beregningsdata!$F$26,J60&gt;Beregningsdata!$F$25),J60-Beregningsdata!$F$25,""))</f>
        <v/>
      </c>
      <c r="L60" s="259" t="str">
        <f>IF(J60&gt;Beregningsdata!$F$27,J60-Beregningsdata!$F$27,"")</f>
        <v/>
      </c>
      <c r="M60" s="254"/>
      <c r="N60" s="254"/>
      <c r="O60" s="254"/>
      <c r="P60" s="211">
        <f>IF(D60="Ferie",Beregningsdata!$E$6,"0")+IF(D60="Feriefridag",Beregningsdata!$E$12,"0")+IF(D60="Fri",Beregningsdata!$E$11,"0")+IF(D60="Syg",Beregningsdata!$E$8,"0")+IF(D60="Barns Sygedag",Beregningsdata!$E$9,"0")+IF(D60="Barsel",Beregningsdata!$E$10,"0")</f>
        <v>0</v>
      </c>
    </row>
    <row r="61" spans="1:16" ht="16.5" x14ac:dyDescent="0.25">
      <c r="A61" s="173" t="str">
        <f t="shared" si="6"/>
        <v/>
      </c>
      <c r="B61" s="174" t="str">
        <f t="shared" si="7"/>
        <v>Lørdag</v>
      </c>
      <c r="C61" s="176">
        <f t="shared" si="8"/>
        <v>43757</v>
      </c>
      <c r="D61" s="253"/>
      <c r="E61" s="287">
        <f>IF(B61="mandag",MedarbejderData!$V$9,"0")+IF(B61="tirsdag",MedarbejderData!$W$9,"0")+IF(B61="Onsdag",MedarbejderData!$X$9,"0")+IF(B61="torsdag",MedarbejderData!$Y$9,"0")+IF(B61="fredag",MedarbejderData!$Z$9,"0")+IF(B61="lørdag",MedarbejderData!$AA$9,"0")+IF(B61="søndag",MedarbejderData!$AB$9,"0")</f>
        <v>0</v>
      </c>
      <c r="F61" s="254"/>
      <c r="G61" s="254"/>
      <c r="H61" s="254"/>
      <c r="I61" s="254"/>
      <c r="J61" s="258">
        <f>IF(E61+F61+G61&lt;Beregningsdata!$G$18,E61+F61+G61,E61+F61+G61-Beregningsdata!$G$17)</f>
        <v>0</v>
      </c>
      <c r="K61" s="259" t="str">
        <f>IF(J61&gt;Beregningsdata!$G$26,Beregningsdata!$F$26,IF(AND(J61&lt;J61+Beregningsdata!$F$26,J61&gt;Beregningsdata!$F$25),J61-Beregningsdata!$F$25,""))</f>
        <v/>
      </c>
      <c r="L61" s="259" t="str">
        <f>IF(J61&gt;Beregningsdata!$F$27,J61-Beregningsdata!$F$27,"")</f>
        <v/>
      </c>
      <c r="M61" s="254"/>
      <c r="N61" s="254"/>
      <c r="O61" s="254"/>
      <c r="P61" s="211">
        <f>IF(D61="Ferie",Beregningsdata!$E$6,"0")+IF(D61="Feriefridag",Beregningsdata!$E$12,"0")+IF(D61="Fri",Beregningsdata!$E$11,"0")+IF(D61="Syg",Beregningsdata!$E$8,"0")+IF(D61="Barns Sygedag",Beregningsdata!$E$9,"0")+IF(D61="Barsel",Beregningsdata!$E$10,"0")</f>
        <v>0</v>
      </c>
    </row>
    <row r="62" spans="1:16" ht="16.5" x14ac:dyDescent="0.25">
      <c r="A62" s="173" t="str">
        <f t="shared" si="6"/>
        <v/>
      </c>
      <c r="B62" s="174" t="str">
        <f t="shared" si="7"/>
        <v>Søndag</v>
      </c>
      <c r="C62" s="176">
        <f t="shared" si="8"/>
        <v>43758</v>
      </c>
      <c r="D62" s="253"/>
      <c r="E62" s="287">
        <f>IF(B62="mandag",MedarbejderData!$V$9,"0")+IF(B62="tirsdag",MedarbejderData!$W$9,"0")+IF(B62="Onsdag",MedarbejderData!$X$9,"0")+IF(B62="torsdag",MedarbejderData!$Y$9,"0")+IF(B62="fredag",MedarbejderData!$Z$9,"0")+IF(B62="lørdag",MedarbejderData!$AA$9,"0")+IF(B62="søndag",MedarbejderData!$AB$9,"0")</f>
        <v>0</v>
      </c>
      <c r="F62" s="254"/>
      <c r="G62" s="254"/>
      <c r="H62" s="254"/>
      <c r="I62" s="254"/>
      <c r="J62" s="258">
        <f>IF(E62+F62+G62&lt;Beregningsdata!$G$18,E62+F62+G62,E62+F62+G62-Beregningsdata!$G$17)</f>
        <v>0</v>
      </c>
      <c r="K62" s="259" t="str">
        <f>IF(J62&gt;Beregningsdata!$G$26,Beregningsdata!$F$26,IF(AND(J62&lt;J62+Beregningsdata!$F$26,J62&gt;Beregningsdata!$F$25),J62-Beregningsdata!$F$25,""))</f>
        <v/>
      </c>
      <c r="L62" s="259" t="str">
        <f>IF(J62&gt;Beregningsdata!$F$27,J62-Beregningsdata!$F$27,"")</f>
        <v/>
      </c>
      <c r="M62" s="254"/>
      <c r="N62" s="254"/>
      <c r="O62" s="254"/>
      <c r="P62" s="211">
        <f>IF(D62="Ferie",Beregningsdata!$E$6,"0")+IF(D62="Feriefridag",Beregningsdata!$E$12,"0")+IF(D62="Fri",Beregningsdata!$E$11,"0")+IF(D62="Syg",Beregningsdata!$E$8,"0")+IF(D62="Barns Sygedag",Beregningsdata!$E$9,"0")+IF(D62="Barsel",Beregningsdata!$E$10,"0")</f>
        <v>0</v>
      </c>
    </row>
    <row r="63" spans="1:16" ht="16.5" x14ac:dyDescent="0.25">
      <c r="A63" s="173">
        <f t="shared" si="6"/>
        <v>43</v>
      </c>
      <c r="B63" s="174" t="str">
        <f t="shared" si="7"/>
        <v>Mandag</v>
      </c>
      <c r="C63" s="176">
        <f t="shared" si="8"/>
        <v>43759</v>
      </c>
      <c r="D63" s="253"/>
      <c r="E63" s="287">
        <f>IF(B63="mandag",MedarbejderData!$V$9,"0")+IF(B63="tirsdag",MedarbejderData!$W$9,"0")+IF(B63="Onsdag",MedarbejderData!$X$9,"0")+IF(B63="torsdag",MedarbejderData!$Y$9,"0")+IF(B63="fredag",MedarbejderData!$Z$9,"0")+IF(B63="lørdag",MedarbejderData!$AA$9,"0")+IF(B63="søndag",MedarbejderData!$AB$9,"0")</f>
        <v>0</v>
      </c>
      <c r="F63" s="254"/>
      <c r="G63" s="254"/>
      <c r="H63" s="254"/>
      <c r="I63" s="254"/>
      <c r="J63" s="258">
        <f>IF(E63+F63+G63&lt;Beregningsdata!$G$18,E63+F63+G63,E63+F63+G63-Beregningsdata!$G$17)</f>
        <v>0</v>
      </c>
      <c r="K63" s="259" t="str">
        <f>IF(J63&gt;Beregningsdata!$G$26,Beregningsdata!$F$26,IF(AND(J63&lt;J63+Beregningsdata!$F$26,J63&gt;Beregningsdata!$F$25),J63-Beregningsdata!$F$25,""))</f>
        <v/>
      </c>
      <c r="L63" s="259" t="str">
        <f>IF(J63&gt;Beregningsdata!$F$27,J63-Beregningsdata!$F$27,"")</f>
        <v/>
      </c>
      <c r="M63" s="254"/>
      <c r="N63" s="254"/>
      <c r="O63" s="254"/>
      <c r="P63" s="211">
        <f>IF(D63="Ferie",Beregningsdata!$E$6,"0")+IF(D63="Feriefridag",Beregningsdata!$E$12,"0")+IF(D63="Fri",Beregningsdata!$E$11,"0")+IF(D63="Syg",Beregningsdata!$E$8,"0")+IF(D63="Barns Sygedag",Beregningsdata!$E$9,"0")+IF(D63="Barsel",Beregningsdata!$E$10,"0")</f>
        <v>0</v>
      </c>
    </row>
    <row r="64" spans="1:16" ht="16.5" x14ac:dyDescent="0.25">
      <c r="A64" s="173" t="str">
        <f t="shared" si="6"/>
        <v/>
      </c>
      <c r="B64" s="174" t="str">
        <f t="shared" si="7"/>
        <v>Tirsdag</v>
      </c>
      <c r="C64" s="176">
        <f t="shared" si="8"/>
        <v>43760</v>
      </c>
      <c r="D64" s="253"/>
      <c r="E64" s="287">
        <f>IF(B64="mandag",MedarbejderData!$V$9,"0")+IF(B64="tirsdag",MedarbejderData!$W$9,"0")+IF(B64="Onsdag",MedarbejderData!$X$9,"0")+IF(B64="torsdag",MedarbejderData!$Y$9,"0")+IF(B64="fredag",MedarbejderData!$Z$9,"0")+IF(B64="lørdag",MedarbejderData!$AA$9,"0")+IF(B64="søndag",MedarbejderData!$AB$9,"0")</f>
        <v>0</v>
      </c>
      <c r="F64" s="254"/>
      <c r="G64" s="254"/>
      <c r="H64" s="254"/>
      <c r="I64" s="254"/>
      <c r="J64" s="258">
        <f>IF(E64+F64+G64&lt;Beregningsdata!$G$18,E64+F64+G64,E64+F64+G64-Beregningsdata!$G$17)</f>
        <v>0</v>
      </c>
      <c r="K64" s="259" t="str">
        <f>IF(J64&gt;Beregningsdata!$G$26,Beregningsdata!$F$26,IF(AND(J64&lt;J64+Beregningsdata!$F$26,J64&gt;Beregningsdata!$F$25),J64-Beregningsdata!$F$25,""))</f>
        <v/>
      </c>
      <c r="L64" s="259" t="str">
        <f>IF(J64&gt;Beregningsdata!$F$27,J64-Beregningsdata!$F$27,"")</f>
        <v/>
      </c>
      <c r="M64" s="254"/>
      <c r="N64" s="254"/>
      <c r="O64" s="254"/>
      <c r="P64" s="211">
        <f>IF(D64="Ferie",Beregningsdata!$E$6,"0")+IF(D64="Feriefridag",Beregningsdata!$E$12,"0")+IF(D64="Fri",Beregningsdata!$E$11,"0")+IF(D64="Syg",Beregningsdata!$E$8,"0")+IF(D64="Barns Sygedag",Beregningsdata!$E$9,"0")+IF(D64="Barsel",Beregningsdata!$E$10,"0")</f>
        <v>0</v>
      </c>
    </row>
    <row r="65" spans="1:16" ht="16.5" x14ac:dyDescent="0.25">
      <c r="A65" s="173" t="str">
        <f t="shared" si="6"/>
        <v/>
      </c>
      <c r="B65" s="174" t="str">
        <f t="shared" si="7"/>
        <v>Onsdag</v>
      </c>
      <c r="C65" s="176">
        <f t="shared" si="8"/>
        <v>43761</v>
      </c>
      <c r="D65" s="253"/>
      <c r="E65" s="287">
        <f>IF(B65="mandag",MedarbejderData!$V$9,"0")+IF(B65="tirsdag",MedarbejderData!$W$9,"0")+IF(B65="Onsdag",MedarbejderData!$X$9,"0")+IF(B65="torsdag",MedarbejderData!$Y$9,"0")+IF(B65="fredag",MedarbejderData!$Z$9,"0")+IF(B65="lørdag",MedarbejderData!$AA$9,"0")+IF(B65="søndag",MedarbejderData!$AB$9,"0")</f>
        <v>0</v>
      </c>
      <c r="F65" s="254"/>
      <c r="G65" s="254"/>
      <c r="H65" s="254"/>
      <c r="I65" s="254"/>
      <c r="J65" s="258">
        <f>IF(E65+F65+G65&lt;Beregningsdata!$G$18,E65+F65+G65,E65+F65+G65-Beregningsdata!$G$17)</f>
        <v>0</v>
      </c>
      <c r="K65" s="259" t="str">
        <f>IF(J65&gt;Beregningsdata!$G$26,Beregningsdata!$F$26,IF(AND(J65&lt;J65+Beregningsdata!$F$26,J65&gt;Beregningsdata!$F$25),J65-Beregningsdata!$F$25,""))</f>
        <v/>
      </c>
      <c r="L65" s="259" t="str">
        <f>IF(J65&gt;Beregningsdata!$F$27,J65-Beregningsdata!$F$27,"")</f>
        <v/>
      </c>
      <c r="M65" s="254"/>
      <c r="N65" s="254"/>
      <c r="O65" s="254"/>
      <c r="P65" s="211">
        <f>IF(D65="Ferie",Beregningsdata!$E$6,"0")+IF(D65="Feriefridag",Beregningsdata!$E$12,"0")+IF(D65="Fri",Beregningsdata!$E$11,"0")+IF(D65="Syg",Beregningsdata!$E$8,"0")+IF(D65="Barns Sygedag",Beregningsdata!$E$9,"0")+IF(D65="Barsel",Beregningsdata!$E$10,"0")</f>
        <v>0</v>
      </c>
    </row>
    <row r="66" spans="1:16" ht="16.5" x14ac:dyDescent="0.25">
      <c r="A66" s="173" t="str">
        <f t="shared" si="6"/>
        <v/>
      </c>
      <c r="B66" s="174" t="str">
        <f t="shared" si="7"/>
        <v>Torsdag</v>
      </c>
      <c r="C66" s="176">
        <f t="shared" si="8"/>
        <v>43762</v>
      </c>
      <c r="D66" s="253"/>
      <c r="E66" s="287">
        <f>IF(B66="mandag",MedarbejderData!$V$9,"0")+IF(B66="tirsdag",MedarbejderData!$W$9,"0")+IF(B66="Onsdag",MedarbejderData!$X$9,"0")+IF(B66="torsdag",MedarbejderData!$Y$9,"0")+IF(B66="fredag",MedarbejderData!$Z$9,"0")+IF(B66="lørdag",MedarbejderData!$AA$9,"0")+IF(B66="søndag",MedarbejderData!$AB$9,"0")</f>
        <v>0</v>
      </c>
      <c r="F66" s="254"/>
      <c r="G66" s="254"/>
      <c r="H66" s="254"/>
      <c r="I66" s="254"/>
      <c r="J66" s="258">
        <f>IF(E66+F66+G66&lt;Beregningsdata!$G$18,E66+F66+G66,E66+F66+G66-Beregningsdata!$G$17)</f>
        <v>0</v>
      </c>
      <c r="K66" s="259" t="str">
        <f>IF(J66&gt;Beregningsdata!$G$26,Beregningsdata!$F$26,IF(AND(J66&lt;J66+Beregningsdata!$F$26,J66&gt;Beregningsdata!$F$25),J66-Beregningsdata!$F$25,""))</f>
        <v/>
      </c>
      <c r="L66" s="259" t="str">
        <f>IF(J66&gt;Beregningsdata!$F$27,J66-Beregningsdata!$F$27,"")</f>
        <v/>
      </c>
      <c r="M66" s="254"/>
      <c r="N66" s="254"/>
      <c r="O66" s="254"/>
      <c r="P66" s="211">
        <f>IF(D66="Ferie",Beregningsdata!$E$6,"0")+IF(D66="Feriefridag",Beregningsdata!$E$12,"0")+IF(D66="Fri",Beregningsdata!$E$11,"0")+IF(D66="Syg",Beregningsdata!$E$8,"0")+IF(D66="Barns Sygedag",Beregningsdata!$E$9,"0")+IF(D66="Barsel",Beregningsdata!$E$10,"0")</f>
        <v>0</v>
      </c>
    </row>
    <row r="67" spans="1:16" ht="16.5" x14ac:dyDescent="0.25">
      <c r="A67" s="173" t="str">
        <f t="shared" si="6"/>
        <v/>
      </c>
      <c r="B67" s="174" t="str">
        <f t="shared" si="7"/>
        <v>Fredag</v>
      </c>
      <c r="C67" s="176">
        <f t="shared" si="8"/>
        <v>43763</v>
      </c>
      <c r="D67" s="253"/>
      <c r="E67" s="287">
        <f>IF(B67="mandag",MedarbejderData!$V$9,"0")+IF(B67="tirsdag",MedarbejderData!$W$9,"0")+IF(B67="Onsdag",MedarbejderData!$X$9,"0")+IF(B67="torsdag",MedarbejderData!$Y$9,"0")+IF(B67="fredag",MedarbejderData!$Z$9,"0")+IF(B67="lørdag",MedarbejderData!$AA$9,"0")+IF(B67="søndag",MedarbejderData!$AB$9,"0")</f>
        <v>0</v>
      </c>
      <c r="F67" s="254"/>
      <c r="G67" s="254"/>
      <c r="H67" s="254"/>
      <c r="I67" s="254"/>
      <c r="J67" s="258">
        <f>IF(E67+F67+G67&lt;Beregningsdata!$G$18,E67+F67+G67,E67+F67+G67-Beregningsdata!$G$17)</f>
        <v>0</v>
      </c>
      <c r="K67" s="259" t="str">
        <f>IF(J67&gt;Beregningsdata!$G$26,Beregningsdata!$F$26,IF(AND(J67&lt;J67+Beregningsdata!$F$26,J67&gt;Beregningsdata!$F$25),J67-Beregningsdata!$F$25,""))</f>
        <v/>
      </c>
      <c r="L67" s="259" t="str">
        <f>IF(J67&gt;Beregningsdata!$F$27,J67-Beregningsdata!$F$27,"")</f>
        <v/>
      </c>
      <c r="M67" s="254"/>
      <c r="N67" s="254"/>
      <c r="O67" s="254"/>
      <c r="P67" s="211">
        <f>IF(D67="Ferie",Beregningsdata!$E$6,"0")+IF(D67="Feriefridag",Beregningsdata!$E$12,"0")+IF(D67="Fri",Beregningsdata!$E$11,"0")+IF(D67="Syg",Beregningsdata!$E$8,"0")+IF(D67="Barns Sygedag",Beregningsdata!$E$9,"0")+IF(D67="Barsel",Beregningsdata!$E$10,"0")</f>
        <v>0</v>
      </c>
    </row>
    <row r="68" spans="1:16" ht="16.5" x14ac:dyDescent="0.25">
      <c r="A68" s="173" t="str">
        <f t="shared" si="6"/>
        <v/>
      </c>
      <c r="B68" s="174" t="str">
        <f t="shared" si="7"/>
        <v>Lørdag</v>
      </c>
      <c r="C68" s="176">
        <f t="shared" si="8"/>
        <v>43764</v>
      </c>
      <c r="D68" s="253"/>
      <c r="E68" s="287">
        <f>IF(B68="mandag",MedarbejderData!$V$9,"0")+IF(B68="tirsdag",MedarbejderData!$W$9,"0")+IF(B68="Onsdag",MedarbejderData!$X$9,"0")+IF(B68="torsdag",MedarbejderData!$Y$9,"0")+IF(B68="fredag",MedarbejderData!$Z$9,"0")+IF(B68="lørdag",MedarbejderData!$AA$9,"0")+IF(B68="søndag",MedarbejderData!$AB$9,"0")</f>
        <v>0</v>
      </c>
      <c r="F68" s="254"/>
      <c r="G68" s="254"/>
      <c r="H68" s="254"/>
      <c r="I68" s="254"/>
      <c r="J68" s="258">
        <f>IF(E68+F68+G68&lt;Beregningsdata!$G$18,E68+F68+G68,E68+F68+G68-Beregningsdata!$G$17)</f>
        <v>0</v>
      </c>
      <c r="K68" s="259" t="str">
        <f>IF(J68&gt;Beregningsdata!$G$26,Beregningsdata!$F$26,IF(AND(J68&lt;J68+Beregningsdata!$F$26,J68&gt;Beregningsdata!$F$25),J68-Beregningsdata!$F$25,""))</f>
        <v/>
      </c>
      <c r="L68" s="259" t="str">
        <f>IF(J68&gt;Beregningsdata!$F$27,J68-Beregningsdata!$F$27,"")</f>
        <v/>
      </c>
      <c r="M68" s="254"/>
      <c r="N68" s="254"/>
      <c r="O68" s="254"/>
      <c r="P68" s="211">
        <f>IF(D68="Ferie",Beregningsdata!$E$6,"0")+IF(D68="Feriefridag",Beregningsdata!$E$12,"0")+IF(D68="Fri",Beregningsdata!$E$11,"0")+IF(D68="Syg",Beregningsdata!$E$8,"0")+IF(D68="Barns Sygedag",Beregningsdata!$E$9,"0")+IF(D68="Barsel",Beregningsdata!$E$10,"0")</f>
        <v>0</v>
      </c>
    </row>
    <row r="69" spans="1:16" ht="16.5" x14ac:dyDescent="0.25">
      <c r="A69" s="173" t="str">
        <f t="shared" si="6"/>
        <v/>
      </c>
      <c r="B69" s="174" t="str">
        <f t="shared" si="7"/>
        <v>Søndag</v>
      </c>
      <c r="C69" s="176">
        <f t="shared" si="8"/>
        <v>43765</v>
      </c>
      <c r="D69" s="253"/>
      <c r="E69" s="287">
        <f>IF(B69="mandag",MedarbejderData!$V$9,"0")+IF(B69="tirsdag",MedarbejderData!$W$9,"0")+IF(B69="Onsdag",MedarbejderData!$X$9,"0")+IF(B69="torsdag",MedarbejderData!$Y$9,"0")+IF(B69="fredag",MedarbejderData!$Z$9,"0")+IF(B69="lørdag",MedarbejderData!$AA$9,"0")+IF(B69="søndag",MedarbejderData!$AB$9,"0")</f>
        <v>0</v>
      </c>
      <c r="F69" s="254"/>
      <c r="G69" s="254"/>
      <c r="H69" s="254"/>
      <c r="I69" s="254"/>
      <c r="J69" s="258">
        <f>IF(E69+F69+G69&lt;Beregningsdata!$G$18,E69+F69+G69,E69+F69+G69-Beregningsdata!$G$17)</f>
        <v>0</v>
      </c>
      <c r="K69" s="259" t="str">
        <f>IF(J69&gt;Beregningsdata!$G$26,Beregningsdata!$F$26,IF(AND(J69&lt;J69+Beregningsdata!$F$26,J69&gt;Beregningsdata!$F$25),J69-Beregningsdata!$F$25,""))</f>
        <v/>
      </c>
      <c r="L69" s="259" t="str">
        <f>IF(J69&gt;Beregningsdata!$F$27,J69-Beregningsdata!$F$27,"")</f>
        <v/>
      </c>
      <c r="M69" s="254"/>
      <c r="N69" s="254"/>
      <c r="O69" s="254"/>
      <c r="P69" s="211">
        <f>IF(D69="Ferie",Beregningsdata!$E$6,"0")+IF(D69="Feriefridag",Beregningsdata!$E$12,"0")+IF(D69="Fri",Beregningsdata!$E$11,"0")+IF(D69="Syg",Beregningsdata!$E$8,"0")+IF(D69="Barns Sygedag",Beregningsdata!$E$9,"0")+IF(D69="Barsel",Beregningsdata!$E$10,"0")</f>
        <v>0</v>
      </c>
    </row>
    <row r="70" spans="1:16" ht="16.5" x14ac:dyDescent="0.25">
      <c r="A70" s="173">
        <f t="shared" si="6"/>
        <v>44</v>
      </c>
      <c r="B70" s="174" t="str">
        <f t="shared" si="7"/>
        <v>Mandag</v>
      </c>
      <c r="C70" s="176">
        <f t="shared" si="8"/>
        <v>43766</v>
      </c>
      <c r="D70" s="253"/>
      <c r="E70" s="287">
        <f>IF(B70="mandag",MedarbejderData!$V$9,"0")+IF(B70="tirsdag",MedarbejderData!$W$9,"0")+IF(B70="Onsdag",MedarbejderData!$X$9,"0")+IF(B70="torsdag",MedarbejderData!$Y$9,"0")+IF(B70="fredag",MedarbejderData!$Z$9,"0")+IF(B70="lørdag",MedarbejderData!$AA$9,"0")+IF(B70="søndag",MedarbejderData!$AB$9,"0")</f>
        <v>0</v>
      </c>
      <c r="F70" s="254"/>
      <c r="G70" s="254"/>
      <c r="H70" s="254"/>
      <c r="I70" s="254"/>
      <c r="J70" s="258">
        <f>IF(E70+F70+G70&lt;Beregningsdata!$G$18,E70+F70+G70,E70+F70+G70-Beregningsdata!$G$17)</f>
        <v>0</v>
      </c>
      <c r="K70" s="259" t="str">
        <f>IF(J70&gt;Beregningsdata!$G$26,Beregningsdata!$F$26,IF(AND(J70&lt;J70+Beregningsdata!$F$26,J70&gt;Beregningsdata!$F$25),J70-Beregningsdata!$F$25,""))</f>
        <v/>
      </c>
      <c r="L70" s="259" t="str">
        <f>IF(J70&gt;Beregningsdata!$F$27,J70-Beregningsdata!$F$27,"")</f>
        <v/>
      </c>
      <c r="M70" s="254"/>
      <c r="N70" s="254"/>
      <c r="O70" s="254"/>
      <c r="P70" s="211">
        <f>IF(D70="Ferie",Beregningsdata!$E$6,"0")+IF(D70="Feriefridag",Beregningsdata!$E$12,"0")+IF(D70="Fri",Beregningsdata!$E$11,"0")+IF(D70="Syg",Beregningsdata!$E$8,"0")+IF(D70="Barns Sygedag",Beregningsdata!$E$9,"0")+IF(D70="Barsel",Beregningsdata!$E$10,"0")</f>
        <v>0</v>
      </c>
    </row>
    <row r="71" spans="1:16" ht="16.5" x14ac:dyDescent="0.25">
      <c r="A71" s="173" t="str">
        <f t="shared" si="6"/>
        <v/>
      </c>
      <c r="B71" s="174" t="str">
        <f t="shared" si="7"/>
        <v>Tirsdag</v>
      </c>
      <c r="C71" s="176">
        <f t="shared" si="8"/>
        <v>43767</v>
      </c>
      <c r="D71" s="253"/>
      <c r="E71" s="287">
        <f>IF(B71="mandag",MedarbejderData!$V$9,"0")+IF(B71="tirsdag",MedarbejderData!$W$9,"0")+IF(B71="Onsdag",MedarbejderData!$X$9,"0")+IF(B71="torsdag",MedarbejderData!$Y$9,"0")+IF(B71="fredag",MedarbejderData!$Z$9,"0")+IF(B71="lørdag",MedarbejderData!$AA$9,"0")+IF(B71="søndag",MedarbejderData!$AB$9,"0")</f>
        <v>0</v>
      </c>
      <c r="F71" s="254"/>
      <c r="G71" s="254"/>
      <c r="H71" s="254"/>
      <c r="I71" s="254"/>
      <c r="J71" s="258">
        <f>IF(E71+F71+G71&lt;Beregningsdata!$G$18,E71+F71+G71,E71+F71+G71-Beregningsdata!$G$17)</f>
        <v>0</v>
      </c>
      <c r="K71" s="259" t="str">
        <f>IF(J71&gt;Beregningsdata!$G$26,Beregningsdata!$F$26,IF(AND(J71&lt;J71+Beregningsdata!$F$26,J71&gt;Beregningsdata!$F$25),J71-Beregningsdata!$F$25,""))</f>
        <v/>
      </c>
      <c r="L71" s="259" t="str">
        <f>IF(J71&gt;Beregningsdata!$F$27,J71-Beregningsdata!$F$27,"")</f>
        <v/>
      </c>
      <c r="M71" s="254"/>
      <c r="N71" s="254"/>
      <c r="O71" s="254"/>
      <c r="P71" s="211">
        <f>IF(D71="Ferie",Beregningsdata!$E$6,"0")+IF(D71="Feriefridag",Beregningsdata!$E$12,"0")+IF(D71="Fri",Beregningsdata!$E$11,"0")+IF(D71="Syg",Beregningsdata!$E$8,"0")+IF(D71="Barns Sygedag",Beregningsdata!$E$9,"0")+IF(D71="Barsel",Beregningsdata!$E$10,"0")</f>
        <v>0</v>
      </c>
    </row>
    <row r="72" spans="1:16" ht="16.5" x14ac:dyDescent="0.25">
      <c r="A72" s="173" t="str">
        <f t="shared" si="6"/>
        <v/>
      </c>
      <c r="B72" s="174" t="str">
        <f t="shared" si="7"/>
        <v>Onsdag</v>
      </c>
      <c r="C72" s="176">
        <f t="shared" si="8"/>
        <v>43768</v>
      </c>
      <c r="D72" s="253"/>
      <c r="E72" s="287">
        <f>IF(B72="mandag",MedarbejderData!$V$9,"0")+IF(B72="tirsdag",MedarbejderData!$W$9,"0")+IF(B72="Onsdag",MedarbejderData!$X$9,"0")+IF(B72="torsdag",MedarbejderData!$Y$9,"0")+IF(B72="fredag",MedarbejderData!$Z$9,"0")+IF(B72="lørdag",MedarbejderData!$AA$9,"0")+IF(B72="søndag",MedarbejderData!$AB$9,"0")</f>
        <v>0</v>
      </c>
      <c r="F72" s="254"/>
      <c r="G72" s="254"/>
      <c r="H72" s="254"/>
      <c r="I72" s="254"/>
      <c r="J72" s="258">
        <f>IF(E72+F72+G72&lt;Beregningsdata!$G$18,E72+F72+G72,E72+F72+G72-Beregningsdata!$G$17)</f>
        <v>0</v>
      </c>
      <c r="K72" s="259" t="str">
        <f>IF(J72&gt;Beregningsdata!$G$26,Beregningsdata!$F$26,IF(AND(J72&lt;J72+Beregningsdata!$F$26,J72&gt;Beregningsdata!$F$25),J72-Beregningsdata!$F$25,""))</f>
        <v/>
      </c>
      <c r="L72" s="259" t="str">
        <f>IF(J72&gt;Beregningsdata!$F$27,J72-Beregningsdata!$F$27,"")</f>
        <v/>
      </c>
      <c r="M72" s="254"/>
      <c r="N72" s="254"/>
      <c r="O72" s="254"/>
      <c r="P72" s="211">
        <f>IF(D72="Ferie",Beregningsdata!$E$6,"0")+IF(D72="Feriefridag",Beregningsdata!$E$12,"0")+IF(D72="Fri",Beregningsdata!$E$11,"0")+IF(D72="Syg",Beregningsdata!$E$8,"0")+IF(D72="Barns Sygedag",Beregningsdata!$E$9,"0")+IF(D72="Barsel",Beregningsdata!$E$10,"0")</f>
        <v>0</v>
      </c>
    </row>
    <row r="73" spans="1:16" ht="16.5" x14ac:dyDescent="0.25">
      <c r="A73" s="173" t="str">
        <f t="shared" si="6"/>
        <v/>
      </c>
      <c r="B73" s="174" t="str">
        <f t="shared" si="7"/>
        <v>Torsdag</v>
      </c>
      <c r="C73" s="176">
        <f t="shared" si="8"/>
        <v>43769</v>
      </c>
      <c r="D73" s="253"/>
      <c r="E73" s="287">
        <f>IF(B73="mandag",MedarbejderData!$V$9,"0")+IF(B73="tirsdag",MedarbejderData!$W$9,"0")+IF(B73="Onsdag",MedarbejderData!$X$9,"0")+IF(B73="torsdag",MedarbejderData!$Y$9,"0")+IF(B73="fredag",MedarbejderData!$Z$9,"0")+IF(B73="lørdag",MedarbejderData!$AA$9,"0")+IF(B73="søndag",MedarbejderData!$AB$9,"0")</f>
        <v>0</v>
      </c>
      <c r="F73" s="254"/>
      <c r="G73" s="254"/>
      <c r="H73" s="254"/>
      <c r="I73" s="254"/>
      <c r="J73" s="258">
        <f>IF(E73+F73+G73&lt;Beregningsdata!$G$18,E73+F73+G73,E73+F73+G73-Beregningsdata!$G$17)</f>
        <v>0</v>
      </c>
      <c r="K73" s="259" t="str">
        <f>IF(J73&gt;Beregningsdata!$G$26,Beregningsdata!$F$26,IF(AND(J73&lt;J73+Beregningsdata!$F$26,J73&gt;Beregningsdata!$F$25),J73-Beregningsdata!$F$25,""))</f>
        <v/>
      </c>
      <c r="L73" s="259" t="str">
        <f>IF(J73&gt;Beregningsdata!$F$27,J73-Beregningsdata!$F$27,"")</f>
        <v/>
      </c>
      <c r="M73" s="254"/>
      <c r="N73" s="254"/>
      <c r="O73" s="254"/>
      <c r="P73" s="211">
        <f>IF(D73="Ferie",Beregningsdata!$E$6,"0")+IF(D73="Feriefridag",Beregningsdata!$E$12,"0")+IF(D73="Fri",Beregningsdata!$E$11,"0")+IF(D73="Syg",Beregningsdata!$E$8,"0")+IF(D73="Barns Sygedag",Beregningsdata!$E$9,"0")+IF(D73="Barsel",Beregningsdata!$E$10,"0")</f>
        <v>0</v>
      </c>
    </row>
    <row r="74" spans="1:16" ht="16.5" x14ac:dyDescent="0.25">
      <c r="A74" s="173" t="str">
        <f t="shared" si="6"/>
        <v/>
      </c>
      <c r="B74" s="174" t="str">
        <f t="shared" si="7"/>
        <v>Fredag</v>
      </c>
      <c r="C74" s="176">
        <f t="shared" si="8"/>
        <v>43770</v>
      </c>
      <c r="D74" s="253"/>
      <c r="E74" s="287">
        <f>IF(B74="mandag",MedarbejderData!$V$9,"0")+IF(B74="tirsdag",MedarbejderData!$W$9,"0")+IF(B74="Onsdag",MedarbejderData!$X$9,"0")+IF(B74="torsdag",MedarbejderData!$Y$9,"0")+IF(B74="fredag",MedarbejderData!$Z$9,"0")+IF(B74="lørdag",MedarbejderData!$AA$9,"0")+IF(B74="søndag",MedarbejderData!$AB$9,"0")</f>
        <v>0</v>
      </c>
      <c r="F74" s="254"/>
      <c r="G74" s="254"/>
      <c r="H74" s="254"/>
      <c r="I74" s="254"/>
      <c r="J74" s="258">
        <f>IF(E74+F74+G74&lt;Beregningsdata!$G$18,E74+F74+G74,E74+F74+G74-Beregningsdata!$G$17)</f>
        <v>0</v>
      </c>
      <c r="K74" s="259" t="str">
        <f>IF(J74&gt;Beregningsdata!$G$26,Beregningsdata!$F$26,IF(AND(J74&lt;J74+Beregningsdata!$F$26,J74&gt;Beregningsdata!$F$25),J74-Beregningsdata!$F$25,""))</f>
        <v/>
      </c>
      <c r="L74" s="259" t="str">
        <f>IF(J74&gt;Beregningsdata!$F$27,J74-Beregningsdata!$F$27,"")</f>
        <v/>
      </c>
      <c r="M74" s="254"/>
      <c r="N74" s="254"/>
      <c r="O74" s="254"/>
      <c r="P74" s="211">
        <f>IF(D74="Ferie",Beregningsdata!$E$6,"0")+IF(D74="Feriefridag",Beregningsdata!$E$12,"0")+IF(D74="Fri",Beregningsdata!$E$11,"0")+IF(D74="Syg",Beregningsdata!$E$8,"0")+IF(D74="Barns Sygedag",Beregningsdata!$E$9,"0")+IF(D74="Barsel",Beregningsdata!$E$10,"0")</f>
        <v>0</v>
      </c>
    </row>
    <row r="75" spans="1:16" ht="16.5" x14ac:dyDescent="0.25">
      <c r="A75" s="173" t="str">
        <f t="shared" si="6"/>
        <v/>
      </c>
      <c r="B75" s="174" t="str">
        <f t="shared" si="7"/>
        <v>Lørdag</v>
      </c>
      <c r="C75" s="176">
        <f t="shared" si="8"/>
        <v>43771</v>
      </c>
      <c r="D75" s="253"/>
      <c r="E75" s="287">
        <f>IF(B75="mandag",MedarbejderData!$V$9,"0")+IF(B75="tirsdag",MedarbejderData!$W$9,"0")+IF(B75="Onsdag",MedarbejderData!$X$9,"0")+IF(B75="torsdag",MedarbejderData!$Y$9,"0")+IF(B75="fredag",MedarbejderData!$Z$9,"0")+IF(B75="lørdag",MedarbejderData!$AA$9,"0")+IF(B75="søndag",MedarbejderData!$AB$9,"0")</f>
        <v>0</v>
      </c>
      <c r="F75" s="254"/>
      <c r="G75" s="254"/>
      <c r="H75" s="254"/>
      <c r="I75" s="254"/>
      <c r="J75" s="258">
        <f>IF(E75+F75+G75&lt;Beregningsdata!$G$18,E75+F75+G75,E75+F75+G75-Beregningsdata!$G$17)</f>
        <v>0</v>
      </c>
      <c r="K75" s="259" t="str">
        <f>IF(J75&gt;Beregningsdata!$G$26,Beregningsdata!$F$26,IF(AND(J75&lt;J75+Beregningsdata!$F$26,J75&gt;Beregningsdata!$F$25),J75-Beregningsdata!$F$25,""))</f>
        <v/>
      </c>
      <c r="L75" s="259" t="str">
        <f>IF(J75&gt;Beregningsdata!$F$27,J75-Beregningsdata!$F$27,"")</f>
        <v/>
      </c>
      <c r="M75" s="254"/>
      <c r="N75" s="254"/>
      <c r="O75" s="254"/>
      <c r="P75" s="211">
        <f>IF(D75="Ferie",Beregningsdata!$E$6,"0")+IF(D75="Feriefridag",Beregningsdata!$E$12,"0")+IF(D75="Fri",Beregningsdata!$E$11,"0")+IF(D75="Syg",Beregningsdata!$E$8,"0")+IF(D75="Barns Sygedag",Beregningsdata!$E$9,"0")+IF(D75="Barsel",Beregningsdata!$E$10,"0")</f>
        <v>0</v>
      </c>
    </row>
    <row r="76" spans="1:16" ht="16.5" x14ac:dyDescent="0.25">
      <c r="A76" s="173" t="str">
        <f t="shared" si="6"/>
        <v/>
      </c>
      <c r="B76" s="174" t="str">
        <f t="shared" si="7"/>
        <v>Søndag</v>
      </c>
      <c r="C76" s="176">
        <f t="shared" si="8"/>
        <v>43772</v>
      </c>
      <c r="D76" s="253"/>
      <c r="E76" s="287">
        <f>IF(B76="mandag",MedarbejderData!$V$9,"0")+IF(B76="tirsdag",MedarbejderData!$W$9,"0")+IF(B76="Onsdag",MedarbejderData!$X$9,"0")+IF(B76="torsdag",MedarbejderData!$Y$9,"0")+IF(B76="fredag",MedarbejderData!$Z$9,"0")+IF(B76="lørdag",MedarbejderData!$AA$9,"0")+IF(B76="søndag",MedarbejderData!$AB$9,"0")</f>
        <v>0</v>
      </c>
      <c r="F76" s="254"/>
      <c r="G76" s="254"/>
      <c r="H76" s="254"/>
      <c r="I76" s="254"/>
      <c r="J76" s="258">
        <f>IF(E76+F76+G76&lt;Beregningsdata!$G$18,E76+F76+G76,E76+F76+G76-Beregningsdata!$G$17)</f>
        <v>0</v>
      </c>
      <c r="K76" s="259" t="str">
        <f>IF(J76&gt;Beregningsdata!$G$26,Beregningsdata!$F$26,IF(AND(J76&lt;J76+Beregningsdata!$F$26,J76&gt;Beregningsdata!$F$25),J76-Beregningsdata!$F$25,""))</f>
        <v/>
      </c>
      <c r="L76" s="259" t="str">
        <f>IF(J76&gt;Beregningsdata!$F$27,J76-Beregningsdata!$F$27,"")</f>
        <v/>
      </c>
      <c r="M76" s="254"/>
      <c r="N76" s="254"/>
      <c r="O76" s="254"/>
      <c r="P76" s="211">
        <f>IF(D76="Ferie",Beregningsdata!$E$6,"0")+IF(D76="Feriefridag",Beregningsdata!$E$12,"0")+IF(D76="Fri",Beregningsdata!$E$11,"0")+IF(D76="Syg",Beregningsdata!$E$8,"0")+IF(D76="Barns Sygedag",Beregningsdata!$E$9,"0")+IF(D76="Barsel",Beregningsdata!$E$10,"0")</f>
        <v>0</v>
      </c>
    </row>
    <row r="77" spans="1:16" ht="16.5" x14ac:dyDescent="0.25">
      <c r="A77" s="173">
        <f t="shared" si="6"/>
        <v>45</v>
      </c>
      <c r="B77" s="174" t="str">
        <f t="shared" si="7"/>
        <v>Mandag</v>
      </c>
      <c r="C77" s="176">
        <f t="shared" si="8"/>
        <v>43773</v>
      </c>
      <c r="D77" s="253"/>
      <c r="E77" s="287">
        <f>IF(B77="mandag",MedarbejderData!$V$9,"0")+IF(B77="tirsdag",MedarbejderData!$W$9,"0")+IF(B77="Onsdag",MedarbejderData!$X$9,"0")+IF(B77="torsdag",MedarbejderData!$Y$9,"0")+IF(B77="fredag",MedarbejderData!$Z$9,"0")+IF(B77="lørdag",MedarbejderData!$AA$9,"0")+IF(B77="søndag",MedarbejderData!$AB$9,"0")</f>
        <v>0</v>
      </c>
      <c r="F77" s="254"/>
      <c r="G77" s="254"/>
      <c r="H77" s="254"/>
      <c r="I77" s="254"/>
      <c r="J77" s="258">
        <f>IF(E77+F77+G77&lt;Beregningsdata!$G$18,E77+F77+G77,E77+F77+G77-Beregningsdata!$G$17)</f>
        <v>0</v>
      </c>
      <c r="K77" s="259" t="str">
        <f>IF(J77&gt;Beregningsdata!$G$26,Beregningsdata!$F$26,IF(AND(J77&lt;J77+Beregningsdata!$F$26,J77&gt;Beregningsdata!$F$25),J77-Beregningsdata!$F$25,""))</f>
        <v/>
      </c>
      <c r="L77" s="259" t="str">
        <f>IF(J77&gt;Beregningsdata!$F$27,J77-Beregningsdata!$F$27,"")</f>
        <v/>
      </c>
      <c r="M77" s="254"/>
      <c r="N77" s="254"/>
      <c r="O77" s="254"/>
      <c r="P77" s="211">
        <f>IF(D77="Ferie",Beregningsdata!$E$6,"0")+IF(D77="Feriefridag",Beregningsdata!$E$12,"0")+IF(D77="Fri",Beregningsdata!$E$11,"0")+IF(D77="Syg",Beregningsdata!$E$8,"0")+IF(D77="Barns Sygedag",Beregningsdata!$E$9,"0")+IF(D77="Barsel",Beregningsdata!$E$10,"0")</f>
        <v>0</v>
      </c>
    </row>
    <row r="78" spans="1:16" ht="16.5" x14ac:dyDescent="0.25">
      <c r="A78" s="173" t="str">
        <f t="shared" si="6"/>
        <v/>
      </c>
      <c r="B78" s="174" t="str">
        <f t="shared" si="7"/>
        <v>Tirsdag</v>
      </c>
      <c r="C78" s="176">
        <f t="shared" si="8"/>
        <v>43774</v>
      </c>
      <c r="D78" s="253"/>
      <c r="E78" s="287">
        <f>IF(B78="mandag",MedarbejderData!$V$9,"0")+IF(B78="tirsdag",MedarbejderData!$W$9,"0")+IF(B78="Onsdag",MedarbejderData!$X$9,"0")+IF(B78="torsdag",MedarbejderData!$Y$9,"0")+IF(B78="fredag",MedarbejderData!$Z$9,"0")+IF(B78="lørdag",MedarbejderData!$AA$9,"0")+IF(B78="søndag",MedarbejderData!$AB$9,"0")</f>
        <v>0</v>
      </c>
      <c r="F78" s="254"/>
      <c r="G78" s="254"/>
      <c r="H78" s="254"/>
      <c r="I78" s="254"/>
      <c r="J78" s="258">
        <f>IF(E78+F78+G78&lt;Beregningsdata!$G$18,E78+F78+G78,E78+F78+G78-Beregningsdata!$G$17)</f>
        <v>0</v>
      </c>
      <c r="K78" s="259" t="str">
        <f>IF(J78&gt;Beregningsdata!$G$26,Beregningsdata!$F$26,IF(AND(J78&lt;J78+Beregningsdata!$F$26,J78&gt;Beregningsdata!$F$25),J78-Beregningsdata!$F$25,""))</f>
        <v/>
      </c>
      <c r="L78" s="259" t="str">
        <f>IF(J78&gt;Beregningsdata!$F$27,J78-Beregningsdata!$F$27,"")</f>
        <v/>
      </c>
      <c r="M78" s="254"/>
      <c r="N78" s="254"/>
      <c r="O78" s="254"/>
      <c r="P78" s="211">
        <f>IF(D78="Ferie",Beregningsdata!$E$6,"0")+IF(D78="Feriefridag",Beregningsdata!$E$12,"0")+IF(D78="Fri",Beregningsdata!$E$11,"0")+IF(D78="Syg",Beregningsdata!$E$8,"0")+IF(D78="Barns Sygedag",Beregningsdata!$E$9,"0")+IF(D78="Barsel",Beregningsdata!$E$10,"0")</f>
        <v>0</v>
      </c>
    </row>
    <row r="79" spans="1:16" ht="16.5" x14ac:dyDescent="0.25">
      <c r="A79" s="173" t="str">
        <f t="shared" si="6"/>
        <v/>
      </c>
      <c r="B79" s="174" t="str">
        <f t="shared" si="7"/>
        <v>Onsdag</v>
      </c>
      <c r="C79" s="176">
        <f t="shared" si="8"/>
        <v>43775</v>
      </c>
      <c r="D79" s="253"/>
      <c r="E79" s="287">
        <f>IF(B79="mandag",MedarbejderData!$V$9,"0")+IF(B79="tirsdag",MedarbejderData!$W$9,"0")+IF(B79="Onsdag",MedarbejderData!$X$9,"0")+IF(B79="torsdag",MedarbejderData!$Y$9,"0")+IF(B79="fredag",MedarbejderData!$Z$9,"0")+IF(B79="lørdag",MedarbejderData!$AA$9,"0")+IF(B79="søndag",MedarbejderData!$AB$9,"0")</f>
        <v>0</v>
      </c>
      <c r="F79" s="254"/>
      <c r="G79" s="254"/>
      <c r="H79" s="254"/>
      <c r="I79" s="254"/>
      <c r="J79" s="258">
        <f>IF(E79+F79+G79&lt;Beregningsdata!$G$18,E79+F79+G79,E79+F79+G79-Beregningsdata!$G$17)</f>
        <v>0</v>
      </c>
      <c r="K79" s="259" t="str">
        <f>IF(J79&gt;Beregningsdata!$G$26,Beregningsdata!$F$26,IF(AND(J79&lt;J79+Beregningsdata!$F$26,J79&gt;Beregningsdata!$F$25),J79-Beregningsdata!$F$25,""))</f>
        <v/>
      </c>
      <c r="L79" s="259" t="str">
        <f>IF(J79&gt;Beregningsdata!$F$27,J79-Beregningsdata!$F$27,"")</f>
        <v/>
      </c>
      <c r="M79" s="254"/>
      <c r="N79" s="254"/>
      <c r="O79" s="254"/>
      <c r="P79" s="211">
        <f>IF(D79="Ferie",Beregningsdata!$E$6,"0")+IF(D79="Feriefridag",Beregningsdata!$E$12,"0")+IF(D79="Fri",Beregningsdata!$E$11,"0")+IF(D79="Syg",Beregningsdata!$E$8,"0")+IF(D79="Barns Sygedag",Beregningsdata!$E$9,"0")+IF(D79="Barsel",Beregningsdata!$E$10,"0")</f>
        <v>0</v>
      </c>
    </row>
    <row r="80" spans="1:16" ht="16.5" x14ac:dyDescent="0.25">
      <c r="A80" s="173" t="str">
        <f t="shared" si="6"/>
        <v/>
      </c>
      <c r="B80" s="174" t="str">
        <f t="shared" si="7"/>
        <v>Torsdag</v>
      </c>
      <c r="C80" s="176">
        <f t="shared" si="8"/>
        <v>43776</v>
      </c>
      <c r="D80" s="253"/>
      <c r="E80" s="287">
        <f>IF(B80="mandag",MedarbejderData!$V$9,"0")+IF(B80="tirsdag",MedarbejderData!$W$9,"0")+IF(B80="Onsdag",MedarbejderData!$X$9,"0")+IF(B80="torsdag",MedarbejderData!$Y$9,"0")+IF(B80="fredag",MedarbejderData!$Z$9,"0")+IF(B80="lørdag",MedarbejderData!$AA$9,"0")+IF(B80="søndag",MedarbejderData!$AB$9,"0")</f>
        <v>0</v>
      </c>
      <c r="F80" s="254"/>
      <c r="G80" s="254"/>
      <c r="H80" s="254"/>
      <c r="I80" s="254"/>
      <c r="J80" s="258">
        <f>IF(E80+F80+G80&lt;Beregningsdata!$G$18,E80+F80+G80,E80+F80+G80-Beregningsdata!$G$17)</f>
        <v>0</v>
      </c>
      <c r="K80" s="259" t="str">
        <f>IF(J80&gt;Beregningsdata!$G$26,Beregningsdata!$F$26,IF(AND(J80&lt;J80+Beregningsdata!$F$26,J80&gt;Beregningsdata!$F$25),J80-Beregningsdata!$F$25,""))</f>
        <v/>
      </c>
      <c r="L80" s="259" t="str">
        <f>IF(J80&gt;Beregningsdata!$F$27,J80-Beregningsdata!$F$27,"")</f>
        <v/>
      </c>
      <c r="M80" s="254"/>
      <c r="N80" s="254"/>
      <c r="O80" s="254"/>
      <c r="P80" s="211">
        <f>IF(D80="Ferie",Beregningsdata!$E$6,"0")+IF(D80="Feriefridag",Beregningsdata!$E$12,"0")+IF(D80="Fri",Beregningsdata!$E$11,"0")+IF(D80="Syg",Beregningsdata!$E$8,"0")+IF(D80="Barns Sygedag",Beregningsdata!$E$9,"0")+IF(D80="Barsel",Beregningsdata!$E$10,"0")</f>
        <v>0</v>
      </c>
    </row>
    <row r="81" spans="1:16" ht="16.5" x14ac:dyDescent="0.25">
      <c r="A81" s="173" t="str">
        <f t="shared" si="6"/>
        <v/>
      </c>
      <c r="B81" s="174" t="str">
        <f t="shared" si="7"/>
        <v>Fredag</v>
      </c>
      <c r="C81" s="176">
        <f t="shared" si="8"/>
        <v>43777</v>
      </c>
      <c r="D81" s="253"/>
      <c r="E81" s="287">
        <f>IF(B81="mandag",MedarbejderData!$V$9,"0")+IF(B81="tirsdag",MedarbejderData!$W$9,"0")+IF(B81="Onsdag",MedarbejderData!$X$9,"0")+IF(B81="torsdag",MedarbejderData!$Y$9,"0")+IF(B81="fredag",MedarbejderData!$Z$9,"0")+IF(B81="lørdag",MedarbejderData!$AA$9,"0")+IF(B81="søndag",MedarbejderData!$AB$9,"0")</f>
        <v>0</v>
      </c>
      <c r="F81" s="254"/>
      <c r="G81" s="254"/>
      <c r="H81" s="254"/>
      <c r="I81" s="254"/>
      <c r="J81" s="258">
        <f>IF(E81+F81+G81&lt;Beregningsdata!$G$18,E81+F81+G81,E81+F81+G81-Beregningsdata!$G$17)</f>
        <v>0</v>
      </c>
      <c r="K81" s="259" t="str">
        <f>IF(J81&gt;Beregningsdata!$G$26,Beregningsdata!$F$26,IF(AND(J81&lt;J81+Beregningsdata!$F$26,J81&gt;Beregningsdata!$F$25),J81-Beregningsdata!$F$25,""))</f>
        <v/>
      </c>
      <c r="L81" s="259" t="str">
        <f>IF(J81&gt;Beregningsdata!$F$27,J81-Beregningsdata!$F$27,"")</f>
        <v/>
      </c>
      <c r="M81" s="254"/>
      <c r="N81" s="254"/>
      <c r="O81" s="254"/>
      <c r="P81" s="211">
        <f>IF(D81="Ferie",Beregningsdata!$E$6,"0")+IF(D81="Feriefridag",Beregningsdata!$E$12,"0")+IF(D81="Fri",Beregningsdata!$E$11,"0")+IF(D81="Syg",Beregningsdata!$E$8,"0")+IF(D81="Barns Sygedag",Beregningsdata!$E$9,"0")+IF(D81="Barsel",Beregningsdata!$E$10,"0")</f>
        <v>0</v>
      </c>
    </row>
    <row r="82" spans="1:16" ht="16.5" x14ac:dyDescent="0.25">
      <c r="A82" s="173" t="str">
        <f t="shared" si="6"/>
        <v/>
      </c>
      <c r="B82" s="174" t="str">
        <f t="shared" si="7"/>
        <v>Lørdag</v>
      </c>
      <c r="C82" s="176">
        <f t="shared" si="8"/>
        <v>43778</v>
      </c>
      <c r="D82" s="253"/>
      <c r="E82" s="287">
        <f>IF(B82="mandag",MedarbejderData!$V$9,"0")+IF(B82="tirsdag",MedarbejderData!$W$9,"0")+IF(B82="Onsdag",MedarbejderData!$X$9,"0")+IF(B82="torsdag",MedarbejderData!$Y$9,"0")+IF(B82="fredag",MedarbejderData!$Z$9,"0")+IF(B82="lørdag",MedarbejderData!$AA$9,"0")+IF(B82="søndag",MedarbejderData!$AB$9,"0")</f>
        <v>0</v>
      </c>
      <c r="F82" s="254"/>
      <c r="G82" s="254"/>
      <c r="H82" s="254"/>
      <c r="I82" s="254"/>
      <c r="J82" s="258">
        <f>IF(E82+F82+G82&lt;Beregningsdata!$G$18,E82+F82+G82,E82+F82+G82-Beregningsdata!$G$17)</f>
        <v>0</v>
      </c>
      <c r="K82" s="259" t="str">
        <f>IF(J82&gt;Beregningsdata!$G$26,Beregningsdata!$F$26,IF(AND(J82&lt;J82+Beregningsdata!$F$26,J82&gt;Beregningsdata!$F$25),J82-Beregningsdata!$F$25,""))</f>
        <v/>
      </c>
      <c r="L82" s="259" t="str">
        <f>IF(J82&gt;Beregningsdata!$F$27,J82-Beregningsdata!$F$27,"")</f>
        <v/>
      </c>
      <c r="M82" s="254"/>
      <c r="N82" s="254"/>
      <c r="O82" s="254"/>
      <c r="P82" s="211">
        <f>IF(D82="Ferie",Beregningsdata!$E$6,"0")+IF(D82="Feriefridag",Beregningsdata!$E$12,"0")+IF(D82="Fri",Beregningsdata!$E$11,"0")+IF(D82="Syg",Beregningsdata!$E$8,"0")+IF(D82="Barns Sygedag",Beregningsdata!$E$9,"0")+IF(D82="Barsel",Beregningsdata!$E$10,"0")</f>
        <v>0</v>
      </c>
    </row>
    <row r="83" spans="1:16" ht="16.5" x14ac:dyDescent="0.25">
      <c r="A83" s="173" t="str">
        <f t="shared" si="6"/>
        <v/>
      </c>
      <c r="B83" s="174" t="str">
        <f t="shared" si="7"/>
        <v>Søndag</v>
      </c>
      <c r="C83" s="176">
        <f t="shared" si="8"/>
        <v>43779</v>
      </c>
      <c r="D83" s="253"/>
      <c r="E83" s="287">
        <f>IF(B83="mandag",MedarbejderData!$V$9,"0")+IF(B83="tirsdag",MedarbejderData!$W$9,"0")+IF(B83="Onsdag",MedarbejderData!$X$9,"0")+IF(B83="torsdag",MedarbejderData!$Y$9,"0")+IF(B83="fredag",MedarbejderData!$Z$9,"0")+IF(B83="lørdag",MedarbejderData!$AA$9,"0")+IF(B83="søndag",MedarbejderData!$AB$9,"0")</f>
        <v>0</v>
      </c>
      <c r="F83" s="254"/>
      <c r="G83" s="254"/>
      <c r="H83" s="254"/>
      <c r="I83" s="254"/>
      <c r="J83" s="258">
        <f>IF(E83+F83+G83&lt;Beregningsdata!$G$18,E83+F83+G83,E83+F83+G83-Beregningsdata!$G$17)</f>
        <v>0</v>
      </c>
      <c r="K83" s="259" t="str">
        <f>IF(J83&gt;Beregningsdata!$G$26,Beregningsdata!$F$26,IF(AND(J83&lt;J83+Beregningsdata!$F$26,J83&gt;Beregningsdata!$F$25),J83-Beregningsdata!$F$25,""))</f>
        <v/>
      </c>
      <c r="L83" s="259" t="str">
        <f>IF(J83&gt;Beregningsdata!$F$27,J83-Beregningsdata!$F$27,"")</f>
        <v/>
      </c>
      <c r="M83" s="254"/>
      <c r="N83" s="254"/>
      <c r="O83" s="254"/>
      <c r="P83" s="211">
        <f>IF(D83="Ferie",Beregningsdata!$E$6,"0")+IF(D83="Feriefridag",Beregningsdata!$E$12,"0")+IF(D83="Fri",Beregningsdata!$E$11,"0")+IF(D83="Syg",Beregningsdata!$E$8,"0")+IF(D83="Barns Sygedag",Beregningsdata!$E$9,"0")+IF(D83="Barsel",Beregningsdata!$E$10,"0")</f>
        <v>0</v>
      </c>
    </row>
    <row r="84" spans="1:16" ht="16.5" x14ac:dyDescent="0.25">
      <c r="A84" s="173">
        <f t="shared" si="6"/>
        <v>46</v>
      </c>
      <c r="B84" s="174" t="str">
        <f t="shared" si="7"/>
        <v>Mandag</v>
      </c>
      <c r="C84" s="176">
        <f t="shared" si="8"/>
        <v>43780</v>
      </c>
      <c r="D84" s="253"/>
      <c r="E84" s="287">
        <f>IF(B84="mandag",MedarbejderData!$V$9,"0")+IF(B84="tirsdag",MedarbejderData!$W$9,"0")+IF(B84="Onsdag",MedarbejderData!$X$9,"0")+IF(B84="torsdag",MedarbejderData!$Y$9,"0")+IF(B84="fredag",MedarbejderData!$Z$9,"0")+IF(B84="lørdag",MedarbejderData!$AA$9,"0")+IF(B84="søndag",MedarbejderData!$AB$9,"0")</f>
        <v>0</v>
      </c>
      <c r="F84" s="254"/>
      <c r="G84" s="254"/>
      <c r="H84" s="254"/>
      <c r="I84" s="254"/>
      <c r="J84" s="258">
        <f>IF(E84+F84+G84&lt;Beregningsdata!$G$18,E84+F84+G84,E84+F84+G84-Beregningsdata!$G$17)</f>
        <v>0</v>
      </c>
      <c r="K84" s="259" t="str">
        <f>IF(J84&gt;Beregningsdata!$G$26,Beregningsdata!$F$26,IF(AND(J84&lt;J84+Beregningsdata!$F$26,J84&gt;Beregningsdata!$F$25),J84-Beregningsdata!$F$25,""))</f>
        <v/>
      </c>
      <c r="L84" s="259" t="str">
        <f>IF(J84&gt;Beregningsdata!$F$27,J84-Beregningsdata!$F$27,"")</f>
        <v/>
      </c>
      <c r="M84" s="254"/>
      <c r="N84" s="254"/>
      <c r="O84" s="254"/>
      <c r="P84" s="211">
        <f>IF(D84="Ferie",Beregningsdata!$E$6,"0")+IF(D84="Feriefridag",Beregningsdata!$E$12,"0")+IF(D84="Fri",Beregningsdata!$E$11,"0")+IF(D84="Syg",Beregningsdata!$E$8,"0")+IF(D84="Barns Sygedag",Beregningsdata!$E$9,"0")+IF(D84="Barsel",Beregningsdata!$E$10,"0")</f>
        <v>0</v>
      </c>
    </row>
    <row r="85" spans="1:16" ht="16.5" x14ac:dyDescent="0.25">
      <c r="A85" s="173" t="str">
        <f t="shared" si="6"/>
        <v/>
      </c>
      <c r="B85" s="174" t="str">
        <f t="shared" si="7"/>
        <v>Tirsdag</v>
      </c>
      <c r="C85" s="176">
        <f t="shared" si="8"/>
        <v>43781</v>
      </c>
      <c r="D85" s="253"/>
      <c r="E85" s="287">
        <f>IF(B85="mandag",MedarbejderData!$V$9,"0")+IF(B85="tirsdag",MedarbejderData!$W$9,"0")+IF(B85="Onsdag",MedarbejderData!$X$9,"0")+IF(B85="torsdag",MedarbejderData!$Y$9,"0")+IF(B85="fredag",MedarbejderData!$Z$9,"0")+IF(B85="lørdag",MedarbejderData!$AA$9,"0")+IF(B85="søndag",MedarbejderData!$AB$9,"0")</f>
        <v>0</v>
      </c>
      <c r="F85" s="254"/>
      <c r="G85" s="254"/>
      <c r="H85" s="254"/>
      <c r="I85" s="254"/>
      <c r="J85" s="258">
        <f>IF(E85+F85+G85&lt;Beregningsdata!$G$18,E85+F85+G85,E85+F85+G85-Beregningsdata!$G$17)</f>
        <v>0</v>
      </c>
      <c r="K85" s="259" t="str">
        <f>IF(J85&gt;Beregningsdata!$G$26,Beregningsdata!$F$26,IF(AND(J85&lt;J85+Beregningsdata!$F$26,J85&gt;Beregningsdata!$F$25),J85-Beregningsdata!$F$25,""))</f>
        <v/>
      </c>
      <c r="L85" s="259" t="str">
        <f>IF(J85&gt;Beregningsdata!$F$27,J85-Beregningsdata!$F$27,"")</f>
        <v/>
      </c>
      <c r="M85" s="254"/>
      <c r="N85" s="254"/>
      <c r="O85" s="254"/>
      <c r="P85" s="211">
        <f>IF(D85="Ferie",Beregningsdata!$E$6,"0")+IF(D85="Feriefridag",Beregningsdata!$E$12,"0")+IF(D85="Fri",Beregningsdata!$E$11,"0")+IF(D85="Syg",Beregningsdata!$E$8,"0")+IF(D85="Barns Sygedag",Beregningsdata!$E$9,"0")+IF(D85="Barsel",Beregningsdata!$E$10,"0")</f>
        <v>0</v>
      </c>
    </row>
    <row r="86" spans="1:16" ht="16.5" x14ac:dyDescent="0.25">
      <c r="A86" s="173" t="str">
        <f t="shared" si="6"/>
        <v/>
      </c>
      <c r="B86" s="174" t="str">
        <f t="shared" si="7"/>
        <v>Onsdag</v>
      </c>
      <c r="C86" s="176">
        <f t="shared" si="8"/>
        <v>43782</v>
      </c>
      <c r="D86" s="253"/>
      <c r="E86" s="287">
        <f>IF(B86="mandag",MedarbejderData!$V$9,"0")+IF(B86="tirsdag",MedarbejderData!$W$9,"0")+IF(B86="Onsdag",MedarbejderData!$X$9,"0")+IF(B86="torsdag",MedarbejderData!$Y$9,"0")+IF(B86="fredag",MedarbejderData!$Z$9,"0")+IF(B86="lørdag",MedarbejderData!$AA$9,"0")+IF(B86="søndag",MedarbejderData!$AB$9,"0")</f>
        <v>0</v>
      </c>
      <c r="F86" s="254"/>
      <c r="G86" s="254"/>
      <c r="H86" s="254"/>
      <c r="I86" s="254"/>
      <c r="J86" s="258">
        <f>IF(E86+F86+G86&lt;Beregningsdata!$G$18,E86+F86+G86,E86+F86+G86-Beregningsdata!$G$17)</f>
        <v>0</v>
      </c>
      <c r="K86" s="259" t="str">
        <f>IF(J86&gt;Beregningsdata!$G$26,Beregningsdata!$F$26,IF(AND(J86&lt;J86+Beregningsdata!$F$26,J86&gt;Beregningsdata!$F$25),J86-Beregningsdata!$F$25,""))</f>
        <v/>
      </c>
      <c r="L86" s="259" t="str">
        <f>IF(J86&gt;Beregningsdata!$F$27,J86-Beregningsdata!$F$27,"")</f>
        <v/>
      </c>
      <c r="M86" s="254"/>
      <c r="N86" s="254"/>
      <c r="O86" s="254"/>
      <c r="P86" s="211">
        <f>IF(D86="Ferie",Beregningsdata!$E$6,"0")+IF(D86="Feriefridag",Beregningsdata!$E$12,"0")+IF(D86="Fri",Beregningsdata!$E$11,"0")+IF(D86="Syg",Beregningsdata!$E$8,"0")+IF(D86="Barns Sygedag",Beregningsdata!$E$9,"0")+IF(D86="Barsel",Beregningsdata!$E$10,"0")</f>
        <v>0</v>
      </c>
    </row>
    <row r="87" spans="1:16" ht="16.5" x14ac:dyDescent="0.25">
      <c r="A87" s="173" t="str">
        <f t="shared" si="6"/>
        <v/>
      </c>
      <c r="B87" s="174" t="str">
        <f t="shared" si="7"/>
        <v>Torsdag</v>
      </c>
      <c r="C87" s="176">
        <f t="shared" si="8"/>
        <v>43783</v>
      </c>
      <c r="D87" s="253"/>
      <c r="E87" s="287">
        <f>IF(B87="mandag",MedarbejderData!$V$9,"0")+IF(B87="tirsdag",MedarbejderData!$W$9,"0")+IF(B87="Onsdag",MedarbejderData!$X$9,"0")+IF(B87="torsdag",MedarbejderData!$Y$9,"0")+IF(B87="fredag",MedarbejderData!$Z$9,"0")+IF(B87="lørdag",MedarbejderData!$AA$9,"0")+IF(B87="søndag",MedarbejderData!$AB$9,"0")</f>
        <v>0</v>
      </c>
      <c r="F87" s="254"/>
      <c r="G87" s="254"/>
      <c r="H87" s="254"/>
      <c r="I87" s="254"/>
      <c r="J87" s="258">
        <f>IF(E87+F87+G87&lt;Beregningsdata!$G$18,E87+F87+G87,E87+F87+G87-Beregningsdata!$G$17)</f>
        <v>0</v>
      </c>
      <c r="K87" s="259" t="str">
        <f>IF(J87&gt;Beregningsdata!$G$26,Beregningsdata!$F$26,IF(AND(J87&lt;J87+Beregningsdata!$F$26,J87&gt;Beregningsdata!$F$25),J87-Beregningsdata!$F$25,""))</f>
        <v/>
      </c>
      <c r="L87" s="259" t="str">
        <f>IF(J87&gt;Beregningsdata!$F$27,J87-Beregningsdata!$F$27,"")</f>
        <v/>
      </c>
      <c r="M87" s="254"/>
      <c r="N87" s="254"/>
      <c r="O87" s="254"/>
      <c r="P87" s="211">
        <f>IF(D87="Ferie",Beregningsdata!$E$6,"0")+IF(D87="Feriefridag",Beregningsdata!$E$12,"0")+IF(D87="Fri",Beregningsdata!$E$11,"0")+IF(D87="Syg",Beregningsdata!$E$8,"0")+IF(D87="Barns Sygedag",Beregningsdata!$E$9,"0")+IF(D87="Barsel",Beregningsdata!$E$10,"0")</f>
        <v>0</v>
      </c>
    </row>
    <row r="88" spans="1:16" ht="16.5" x14ac:dyDescent="0.25">
      <c r="A88" s="173" t="str">
        <f t="shared" si="6"/>
        <v/>
      </c>
      <c r="B88" s="174" t="str">
        <f t="shared" si="7"/>
        <v>Fredag</v>
      </c>
      <c r="C88" s="176">
        <f t="shared" si="8"/>
        <v>43784</v>
      </c>
      <c r="D88" s="253"/>
      <c r="E88" s="287">
        <f>IF(B88="mandag",MedarbejderData!$V$9,"0")+IF(B88="tirsdag",MedarbejderData!$W$9,"0")+IF(B88="Onsdag",MedarbejderData!$X$9,"0")+IF(B88="torsdag",MedarbejderData!$Y$9,"0")+IF(B88="fredag",MedarbejderData!$Z$9,"0")+IF(B88="lørdag",MedarbejderData!$AA$9,"0")+IF(B88="søndag",MedarbejderData!$AB$9,"0")</f>
        <v>0</v>
      </c>
      <c r="F88" s="254"/>
      <c r="G88" s="254"/>
      <c r="H88" s="254"/>
      <c r="I88" s="254"/>
      <c r="J88" s="258">
        <f>IF(E88+F88+G88&lt;Beregningsdata!$G$18,E88+F88+G88,E88+F88+G88-Beregningsdata!$G$17)</f>
        <v>0</v>
      </c>
      <c r="K88" s="259" t="str">
        <f>IF(J88&gt;Beregningsdata!$G$26,Beregningsdata!$F$26,IF(AND(J88&lt;J88+Beregningsdata!$F$26,J88&gt;Beregningsdata!$F$25),J88-Beregningsdata!$F$25,""))</f>
        <v/>
      </c>
      <c r="L88" s="259" t="str">
        <f>IF(J88&gt;Beregningsdata!$F$27,J88-Beregningsdata!$F$27,"")</f>
        <v/>
      </c>
      <c r="M88" s="254"/>
      <c r="N88" s="254"/>
      <c r="O88" s="254"/>
      <c r="P88" s="211">
        <f>IF(D88="Ferie",Beregningsdata!$E$6,"0")+IF(D88="Feriefridag",Beregningsdata!$E$12,"0")+IF(D88="Fri",Beregningsdata!$E$11,"0")+IF(D88="Syg",Beregningsdata!$E$8,"0")+IF(D88="Barns Sygedag",Beregningsdata!$E$9,"0")+IF(D88="Barsel",Beregningsdata!$E$10,"0")</f>
        <v>0</v>
      </c>
    </row>
    <row r="89" spans="1:16" ht="16.5" x14ac:dyDescent="0.25">
      <c r="A89" s="173" t="str">
        <f t="shared" si="6"/>
        <v/>
      </c>
      <c r="B89" s="174" t="str">
        <f t="shared" si="7"/>
        <v>Lørdag</v>
      </c>
      <c r="C89" s="176">
        <f t="shared" si="8"/>
        <v>43785</v>
      </c>
      <c r="D89" s="253"/>
      <c r="E89" s="287">
        <f>IF(B89="mandag",MedarbejderData!$V$9,"0")+IF(B89="tirsdag",MedarbejderData!$W$9,"0")+IF(B89="Onsdag",MedarbejderData!$X$9,"0")+IF(B89="torsdag",MedarbejderData!$Y$9,"0")+IF(B89="fredag",MedarbejderData!$Z$9,"0")+IF(B89="lørdag",MedarbejderData!$AA$9,"0")+IF(B89="søndag",MedarbejderData!$AB$9,"0")</f>
        <v>0</v>
      </c>
      <c r="F89" s="254"/>
      <c r="G89" s="254"/>
      <c r="H89" s="254"/>
      <c r="I89" s="254"/>
      <c r="J89" s="258">
        <f>IF(E89+F89+G89&lt;Beregningsdata!$G$18,E89+F89+G89,E89+F89+G89-Beregningsdata!$G$17)</f>
        <v>0</v>
      </c>
      <c r="K89" s="259" t="str">
        <f>IF(J89&gt;Beregningsdata!$G$26,Beregningsdata!$F$26,IF(AND(J89&lt;J89+Beregningsdata!$F$26,J89&gt;Beregningsdata!$F$25),J89-Beregningsdata!$F$25,""))</f>
        <v/>
      </c>
      <c r="L89" s="259" t="str">
        <f>IF(J89&gt;Beregningsdata!$F$27,J89-Beregningsdata!$F$27,"")</f>
        <v/>
      </c>
      <c r="M89" s="254"/>
      <c r="N89" s="254"/>
      <c r="O89" s="254"/>
      <c r="P89" s="211">
        <f>IF(D89="Ferie",Beregningsdata!$E$6,"0")+IF(D89="Feriefridag",Beregningsdata!$E$12,"0")+IF(D89="Fri",Beregningsdata!$E$11,"0")+IF(D89="Syg",Beregningsdata!$E$8,"0")+IF(D89="Barns Sygedag",Beregningsdata!$E$9,"0")+IF(D89="Barsel",Beregningsdata!$E$10,"0")</f>
        <v>0</v>
      </c>
    </row>
    <row r="90" spans="1:16" ht="16.5" x14ac:dyDescent="0.25">
      <c r="A90" s="173" t="str">
        <f t="shared" si="6"/>
        <v/>
      </c>
      <c r="B90" s="174" t="str">
        <f t="shared" si="7"/>
        <v>Søndag</v>
      </c>
      <c r="C90" s="176">
        <f t="shared" si="8"/>
        <v>43786</v>
      </c>
      <c r="D90" s="253"/>
      <c r="E90" s="287">
        <f>IF(B90="mandag",MedarbejderData!$V$9,"0")+IF(B90="tirsdag",MedarbejderData!$W$9,"0")+IF(B90="Onsdag",MedarbejderData!$X$9,"0")+IF(B90="torsdag",MedarbejderData!$Y$9,"0")+IF(B90="fredag",MedarbejderData!$Z$9,"0")+IF(B90="lørdag",MedarbejderData!$AA$9,"0")+IF(B90="søndag",MedarbejderData!$AB$9,"0")</f>
        <v>0</v>
      </c>
      <c r="F90" s="254"/>
      <c r="G90" s="254"/>
      <c r="H90" s="254"/>
      <c r="I90" s="254"/>
      <c r="J90" s="258">
        <f>IF(E90+F90+G90&lt;Beregningsdata!$G$18,E90+F90+G90,E90+F90+G90-Beregningsdata!$G$17)</f>
        <v>0</v>
      </c>
      <c r="K90" s="259" t="str">
        <f>IF(J90&gt;Beregningsdata!$G$26,Beregningsdata!$F$26,IF(AND(J90&lt;J90+Beregningsdata!$F$26,J90&gt;Beregningsdata!$F$25),J90-Beregningsdata!$F$25,""))</f>
        <v/>
      </c>
      <c r="L90" s="259" t="str">
        <f>IF(J90&gt;Beregningsdata!$F$27,J90-Beregningsdata!$F$27,"")</f>
        <v/>
      </c>
      <c r="M90" s="254"/>
      <c r="N90" s="254"/>
      <c r="O90" s="254"/>
      <c r="P90" s="211">
        <f>IF(D90="Ferie",Beregningsdata!$E$6,"0")+IF(D90="Feriefridag",Beregningsdata!$E$12,"0")+IF(D90="Fri",Beregningsdata!$E$11,"0")+IF(D90="Syg",Beregningsdata!$E$8,"0")+IF(D90="Barns Sygedag",Beregningsdata!$E$9,"0")+IF(D90="Barsel",Beregningsdata!$E$10,"0")</f>
        <v>0</v>
      </c>
    </row>
    <row r="91" spans="1:16" ht="16.5" x14ac:dyDescent="0.25">
      <c r="A91" s="173">
        <f t="shared" si="6"/>
        <v>47</v>
      </c>
      <c r="B91" s="174" t="str">
        <f t="shared" si="7"/>
        <v>Mandag</v>
      </c>
      <c r="C91" s="177">
        <f t="shared" si="8"/>
        <v>43787</v>
      </c>
      <c r="D91" s="253"/>
      <c r="E91" s="287">
        <f>IF(B91="mandag",MedarbejderData!$V$9,"0")+IF(B91="tirsdag",MedarbejderData!$W$9,"0")+IF(B91="Onsdag",MedarbejderData!$X$9,"0")+IF(B91="torsdag",MedarbejderData!$Y$9,"0")+IF(B91="fredag",MedarbejderData!$Z$9,"0")+IF(B91="lørdag",MedarbejderData!$AA$9,"0")+IF(B91="søndag",MedarbejderData!$AB$9,"0")</f>
        <v>0</v>
      </c>
      <c r="F91" s="254"/>
      <c r="G91" s="254"/>
      <c r="H91" s="254"/>
      <c r="I91" s="254"/>
      <c r="J91" s="258">
        <f>IF(E91+F91+G91&lt;Beregningsdata!$G$18,E91+F91+G91,E91+F91+G91-Beregningsdata!$G$17)</f>
        <v>0</v>
      </c>
      <c r="K91" s="259" t="str">
        <f>IF(J91&gt;Beregningsdata!$G$26,Beregningsdata!$F$26,IF(AND(J91&lt;J91+Beregningsdata!$F$26,J91&gt;Beregningsdata!$F$25),J91-Beregningsdata!$F$25,""))</f>
        <v/>
      </c>
      <c r="L91" s="259" t="str">
        <f>IF(J91&gt;Beregningsdata!$F$27,J91-Beregningsdata!$F$27,"")</f>
        <v/>
      </c>
      <c r="M91" s="254"/>
      <c r="N91" s="254"/>
      <c r="O91" s="254"/>
      <c r="P91" s="211">
        <f>IF(D91="Ferie",Beregningsdata!$E$6,"0")+IF(D91="Feriefridag",Beregningsdata!$E$12,"0")+IF(D91="Fri",Beregningsdata!$E$11,"0")+IF(D91="Syg",Beregningsdata!$E$8,"0")+IF(D91="Barns Sygedag",Beregningsdata!$E$9,"0")+IF(D91="Barsel",Beregningsdata!$E$10,"0")</f>
        <v>0</v>
      </c>
    </row>
    <row r="92" spans="1:16" ht="16.5" x14ac:dyDescent="0.25">
      <c r="A92" s="178"/>
      <c r="B92" s="179"/>
      <c r="C92" s="180"/>
      <c r="D92" s="206"/>
      <c r="E92" s="215">
        <f>SUM(E57:E91)</f>
        <v>0</v>
      </c>
      <c r="F92" s="215">
        <f t="shared" ref="F92:I92" si="9">SUM(F57:F91)</f>
        <v>0</v>
      </c>
      <c r="G92" s="215">
        <f t="shared" si="9"/>
        <v>0</v>
      </c>
      <c r="H92" s="215">
        <f t="shared" si="9"/>
        <v>0</v>
      </c>
      <c r="I92" s="215">
        <f t="shared" si="9"/>
        <v>0</v>
      </c>
      <c r="J92" s="215">
        <f>SUM(J57:J91)</f>
        <v>0</v>
      </c>
      <c r="K92" s="215">
        <f t="shared" ref="K92:N92" si="10">SUM(K57:K91)</f>
        <v>0</v>
      </c>
      <c r="L92" s="215">
        <f t="shared" si="10"/>
        <v>0</v>
      </c>
      <c r="M92" s="215">
        <f t="shared" si="10"/>
        <v>0</v>
      </c>
      <c r="N92" s="215">
        <f t="shared" si="10"/>
        <v>0</v>
      </c>
      <c r="O92" s="215">
        <f>SUM(O57:O91)</f>
        <v>0</v>
      </c>
      <c r="P92" s="213"/>
    </row>
    <row r="93" spans="1:16" x14ac:dyDescent="0.25">
      <c r="A93" s="182"/>
      <c r="B93" s="183"/>
      <c r="C93" s="183"/>
      <c r="D93" s="183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6"/>
    </row>
    <row r="94" spans="1:16" x14ac:dyDescent="0.25">
      <c r="A94" s="187" t="s">
        <v>87</v>
      </c>
      <c r="B94" s="343"/>
      <c r="C94" s="344"/>
      <c r="D94" s="267"/>
      <c r="E94" s="269"/>
      <c r="F94" s="268"/>
      <c r="G94" s="185"/>
      <c r="H94" s="185"/>
      <c r="I94" s="185"/>
      <c r="J94" s="185"/>
      <c r="K94" s="185"/>
      <c r="L94" s="185"/>
      <c r="M94" s="185"/>
      <c r="N94" s="185"/>
      <c r="O94" s="185"/>
      <c r="P94" s="186"/>
    </row>
    <row r="95" spans="1:16" x14ac:dyDescent="0.25">
      <c r="A95" s="187" t="s">
        <v>87</v>
      </c>
      <c r="B95" s="343"/>
      <c r="C95" s="344"/>
      <c r="D95" s="267"/>
      <c r="E95" s="269"/>
      <c r="F95" s="268"/>
      <c r="G95" s="185"/>
      <c r="H95" s="185"/>
      <c r="I95" s="185"/>
      <c r="J95" s="185"/>
      <c r="K95" s="185"/>
      <c r="L95" s="185"/>
      <c r="M95" s="185"/>
      <c r="N95" s="185"/>
      <c r="O95" s="185"/>
      <c r="P95" s="186"/>
    </row>
    <row r="96" spans="1:16" x14ac:dyDescent="0.25">
      <c r="A96" s="187" t="s">
        <v>87</v>
      </c>
      <c r="B96" s="343"/>
      <c r="C96" s="345"/>
      <c r="D96" s="267"/>
      <c r="E96" s="269"/>
      <c r="F96" s="268"/>
      <c r="G96" s="185"/>
      <c r="H96" s="185"/>
      <c r="I96" s="185"/>
      <c r="J96" s="185"/>
      <c r="K96" s="185"/>
      <c r="L96" s="185"/>
      <c r="M96" s="185"/>
      <c r="N96" s="185"/>
      <c r="O96" s="185"/>
      <c r="P96" s="186"/>
    </row>
    <row r="97" spans="1:16" x14ac:dyDescent="0.25">
      <c r="A97" s="188"/>
      <c r="B97" s="189"/>
      <c r="C97" s="189"/>
      <c r="D97" s="189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1"/>
    </row>
    <row r="98" spans="1:16" x14ac:dyDescent="0.25">
      <c r="A98" s="192"/>
      <c r="B98" s="192"/>
      <c r="C98" s="192"/>
      <c r="D98" s="192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2"/>
    </row>
    <row r="99" spans="1:16" x14ac:dyDescent="0.25">
      <c r="A99" s="1">
        <v>3</v>
      </c>
    </row>
    <row r="100" spans="1:16" x14ac:dyDescent="0.25">
      <c r="A100" s="347" t="s">
        <v>0</v>
      </c>
      <c r="B100" s="348"/>
      <c r="C100" s="240" t="s">
        <v>148</v>
      </c>
      <c r="D100" s="172" t="s">
        <v>1</v>
      </c>
      <c r="E100" s="265"/>
    </row>
    <row r="101" spans="1:16" x14ac:dyDescent="0.25">
      <c r="A101" s="349" t="str">
        <f>MedarbejderData!B10</f>
        <v>n3</v>
      </c>
      <c r="B101" s="350"/>
      <c r="C101" s="243" t="str">
        <f>MedarbejderData!C10</f>
        <v>l3</v>
      </c>
      <c r="D101" s="243" t="str">
        <f>MedarbejderData!D10</f>
        <v>a3</v>
      </c>
      <c r="E101" s="266"/>
    </row>
    <row r="102" spans="1:16" ht="28.5" customHeight="1" x14ac:dyDescent="0.25">
      <c r="A102" s="346" t="s">
        <v>222</v>
      </c>
      <c r="B102" s="346" t="s">
        <v>150</v>
      </c>
      <c r="C102" s="346" t="s">
        <v>225</v>
      </c>
      <c r="D102" s="346" t="s">
        <v>224</v>
      </c>
      <c r="E102" s="346" t="str">
        <f>Beregningsdata!B21</f>
        <v>Rengøring</v>
      </c>
      <c r="F102" s="346" t="str">
        <f>Beregningsdata!C21</f>
        <v>Ventilation</v>
      </c>
      <c r="G102" s="346" t="str">
        <f>Beregningsdata!D21</f>
        <v>Vinduespolering</v>
      </c>
      <c r="H102" s="346" t="str">
        <f>Beregningsdata!E21</f>
        <v>Rengøring</v>
      </c>
      <c r="I102" s="346" t="str">
        <f>Beregningsdata!F21</f>
        <v>Graffiti</v>
      </c>
      <c r="J102" s="346" t="s">
        <v>230</v>
      </c>
      <c r="K102" s="328" t="s">
        <v>226</v>
      </c>
      <c r="L102" s="328" t="s">
        <v>60</v>
      </c>
      <c r="M102" s="328" t="s">
        <v>228</v>
      </c>
      <c r="N102" s="328" t="s">
        <v>227</v>
      </c>
      <c r="O102" s="328" t="s">
        <v>229</v>
      </c>
      <c r="P102" s="346" t="s">
        <v>223</v>
      </c>
    </row>
    <row r="103" spans="1:16" x14ac:dyDescent="0.25">
      <c r="A103" s="341"/>
      <c r="B103" s="341"/>
      <c r="C103" s="341"/>
      <c r="D103" s="341"/>
      <c r="E103" s="341"/>
      <c r="F103" s="341"/>
      <c r="G103" s="341"/>
      <c r="H103" s="341"/>
      <c r="I103" s="341"/>
      <c r="J103" s="341"/>
      <c r="K103" s="330"/>
      <c r="L103" s="330"/>
      <c r="M103" s="330"/>
      <c r="N103" s="330"/>
      <c r="O103" s="330"/>
      <c r="P103" s="341"/>
    </row>
    <row r="104" spans="1:16" ht="16.5" x14ac:dyDescent="0.25">
      <c r="A104" s="173" t="str">
        <f t="shared" ref="A104:A138" si="11">IF(OR(SUM(C104)&lt;360,AND(ROW()&lt;&gt;3,WEEKDAY(C104,WDT)&lt;&gt;1)),"",TRUNC((C104-WEEKDAY(C104,WDT)-DATE(YEAR(C104+4-WEEKDAY(C104,WDT)),1,-10))/7))</f>
        <v/>
      </c>
      <c r="B104" s="174" t="str">
        <f>PROPER(TEXT(C104,"dddd"))</f>
        <v>Tirsdag</v>
      </c>
      <c r="C104" s="175">
        <f>A3</f>
        <v>43753</v>
      </c>
      <c r="D104" s="253"/>
      <c r="E104" s="287">
        <f>IF(B104="mandag",MedarbejderData!$V$10,"0")+IF(B104="tirsdag",MedarbejderData!$W$10,"0")+IF(B104="Onsdag",MedarbejderData!$X$10,"0")+IF(B104="torsdag",MedarbejderData!$Y$10,"0")+IF(B104="fredag",MedarbejderData!$Z$10,"0")+IF(B104="lørdag",MedarbejderData!$AA$10,"0")+IF(B104="søndag",MedarbejderData!$AB$10,"0")</f>
        <v>0</v>
      </c>
      <c r="F104" s="254"/>
      <c r="G104" s="254"/>
      <c r="H104" s="254"/>
      <c r="I104" s="254"/>
      <c r="J104" s="258">
        <f>IF(E104+F104+G104&lt;Beregningsdata!$G$18,E104+F104+G104,E104+F104+G104-Beregningsdata!$G$17)</f>
        <v>0</v>
      </c>
      <c r="K104" s="259" t="str">
        <f>IF(J104&gt;Beregningsdata!$G$26,Beregningsdata!$F$26,IF(AND(J104&lt;J104+Beregningsdata!$F$26,J104&gt;Beregningsdata!$F$25),J104-Beregningsdata!$F$25,""))</f>
        <v/>
      </c>
      <c r="L104" s="259" t="str">
        <f>IF(J104&gt;Beregningsdata!$F$27,J104-Beregningsdata!$F$27,"")</f>
        <v/>
      </c>
      <c r="M104" s="254"/>
      <c r="N104" s="254"/>
      <c r="O104" s="254"/>
      <c r="P104" s="211">
        <f>IF(D104="Ferie",Beregningsdata!$E$6,"0")+IF(D104="Feriefridag",Beregningsdata!$E$12,"0")+IF(D104="Fri",Beregningsdata!$E$11,"0")+IF(D104="Syg",Beregningsdata!$E$8,"0")+IF(D104="Barns Sygedag",Beregningsdata!$E$9,"0")+IF(D104="Barsel",Beregningsdata!$E$10,"0")</f>
        <v>0</v>
      </c>
    </row>
    <row r="105" spans="1:16" ht="16.5" x14ac:dyDescent="0.25">
      <c r="A105" s="173" t="str">
        <f t="shared" si="11"/>
        <v/>
      </c>
      <c r="B105" s="174" t="str">
        <f t="shared" ref="B105:B138" si="12">PROPER(TEXT(C105,"dddd"))</f>
        <v>Onsdag</v>
      </c>
      <c r="C105" s="176">
        <f>C104+1</f>
        <v>43754</v>
      </c>
      <c r="D105" s="253"/>
      <c r="E105" s="287">
        <f>IF(B105="mandag",MedarbejderData!$V$10,"0")+IF(B105="tirsdag",MedarbejderData!$W$10,"0")+IF(B105="Onsdag",MedarbejderData!$X$10,"0")+IF(B105="torsdag",MedarbejderData!$Y$10,"0")+IF(B105="fredag",MedarbejderData!$Z$10,"0")+IF(B105="lørdag",MedarbejderData!$AA$10,"0")+IF(B105="søndag",MedarbejderData!$AB$10,"0")</f>
        <v>0</v>
      </c>
      <c r="F105" s="254"/>
      <c r="G105" s="254"/>
      <c r="H105" s="254"/>
      <c r="I105" s="254"/>
      <c r="J105" s="258">
        <f>IF(E105+F105+G105&lt;Beregningsdata!$G$18,E105+F105+G105,E105+F105+G105-Beregningsdata!$G$17)</f>
        <v>0</v>
      </c>
      <c r="K105" s="259" t="str">
        <f>IF(J105&gt;Beregningsdata!$G$26,Beregningsdata!$F$26,IF(AND(J105&lt;J105+Beregningsdata!$F$26,J105&gt;Beregningsdata!$F$25),J105-Beregningsdata!$F$25,""))</f>
        <v/>
      </c>
      <c r="L105" s="259" t="str">
        <f>IF(J105&gt;Beregningsdata!$F$27,J105-Beregningsdata!$F$27,"")</f>
        <v/>
      </c>
      <c r="M105" s="254"/>
      <c r="N105" s="254"/>
      <c r="O105" s="254"/>
      <c r="P105" s="211">
        <f>IF(D105="Ferie",Beregningsdata!$E$6,"0")+IF(D105="Feriefridag",Beregningsdata!$E$12,"0")+IF(D105="Fri",Beregningsdata!$E$11,"0")+IF(D105="Syg",Beregningsdata!$E$8,"0")+IF(D105="Barns Sygedag",Beregningsdata!$E$9,"0")+IF(D105="Barsel",Beregningsdata!$E$10,"0")</f>
        <v>0</v>
      </c>
    </row>
    <row r="106" spans="1:16" ht="16.5" x14ac:dyDescent="0.25">
      <c r="A106" s="173" t="str">
        <f t="shared" si="11"/>
        <v/>
      </c>
      <c r="B106" s="174" t="str">
        <f t="shared" si="12"/>
        <v>Torsdag</v>
      </c>
      <c r="C106" s="176">
        <f t="shared" ref="C106:C138" si="13">C105+1</f>
        <v>43755</v>
      </c>
      <c r="D106" s="253"/>
      <c r="E106" s="287">
        <f>IF(B106="mandag",MedarbejderData!$V$10,"0")+IF(B106="tirsdag",MedarbejderData!$W$10,"0")+IF(B106="Onsdag",MedarbejderData!$X$10,"0")+IF(B106="torsdag",MedarbejderData!$Y$10,"0")+IF(B106="fredag",MedarbejderData!$Z$10,"0")+IF(B106="lørdag",MedarbejderData!$AA$10,"0")+IF(B106="søndag",MedarbejderData!$AB$10,"0")</f>
        <v>0</v>
      </c>
      <c r="F106" s="254"/>
      <c r="G106" s="254"/>
      <c r="H106" s="254"/>
      <c r="I106" s="254"/>
      <c r="J106" s="258">
        <f>IF(E106+F106+G106&lt;Beregningsdata!$G$18,E106+F106+G106,E106+F106+G106-Beregningsdata!$G$17)</f>
        <v>0</v>
      </c>
      <c r="K106" s="259" t="str">
        <f>IF(J106&gt;Beregningsdata!$G$26,Beregningsdata!$F$26,IF(AND(J106&lt;J106+Beregningsdata!$F$26,J106&gt;Beregningsdata!$F$25),J106-Beregningsdata!$F$25,""))</f>
        <v/>
      </c>
      <c r="L106" s="259" t="str">
        <f>IF(J106&gt;Beregningsdata!$F$27,J106-Beregningsdata!$F$27,"")</f>
        <v/>
      </c>
      <c r="M106" s="254"/>
      <c r="N106" s="254"/>
      <c r="O106" s="254"/>
      <c r="P106" s="211">
        <f>IF(D106="Ferie",Beregningsdata!$E$6,"0")+IF(D106="Feriefridag",Beregningsdata!$E$12,"0")+IF(D106="Fri",Beregningsdata!$E$11,"0")+IF(D106="Syg",Beregningsdata!$E$8,"0")+IF(D106="Barns Sygedag",Beregningsdata!$E$9,"0")+IF(D106="Barsel",Beregningsdata!$E$10,"0")</f>
        <v>0</v>
      </c>
    </row>
    <row r="107" spans="1:16" ht="16.5" x14ac:dyDescent="0.25">
      <c r="A107" s="173" t="str">
        <f t="shared" si="11"/>
        <v/>
      </c>
      <c r="B107" s="174" t="str">
        <f t="shared" si="12"/>
        <v>Fredag</v>
      </c>
      <c r="C107" s="176">
        <f t="shared" si="13"/>
        <v>43756</v>
      </c>
      <c r="D107" s="253"/>
      <c r="E107" s="287">
        <f>IF(B107="mandag",MedarbejderData!$V$10,"0")+IF(B107="tirsdag",MedarbejderData!$W$10,"0")+IF(B107="Onsdag",MedarbejderData!$X$10,"0")+IF(B107="torsdag",MedarbejderData!$Y$10,"0")+IF(B107="fredag",MedarbejderData!$Z$10,"0")+IF(B107="lørdag",MedarbejderData!$AA$10,"0")+IF(B107="søndag",MedarbejderData!$AB$10,"0")</f>
        <v>0</v>
      </c>
      <c r="F107" s="254"/>
      <c r="G107" s="254"/>
      <c r="H107" s="254"/>
      <c r="I107" s="254"/>
      <c r="J107" s="258">
        <f>IF(E107+F107+G107&lt;Beregningsdata!$G$18,E107+F107+G107,E107+F107+G107-Beregningsdata!$G$17)</f>
        <v>0</v>
      </c>
      <c r="K107" s="259" t="str">
        <f>IF(J107&gt;Beregningsdata!$G$26,Beregningsdata!$F$26,IF(AND(J107&lt;J107+Beregningsdata!$F$26,J107&gt;Beregningsdata!$F$25),J107-Beregningsdata!$F$25,""))</f>
        <v/>
      </c>
      <c r="L107" s="259" t="str">
        <f>IF(J107&gt;Beregningsdata!$F$27,J107-Beregningsdata!$F$27,"")</f>
        <v/>
      </c>
      <c r="M107" s="254"/>
      <c r="N107" s="254"/>
      <c r="O107" s="254"/>
      <c r="P107" s="211">
        <f>IF(D107="Ferie",Beregningsdata!$E$6,"0")+IF(D107="Feriefridag",Beregningsdata!$E$12,"0")+IF(D107="Fri",Beregningsdata!$E$11,"0")+IF(D107="Syg",Beregningsdata!$E$8,"0")+IF(D107="Barns Sygedag",Beregningsdata!$E$9,"0")+IF(D107="Barsel",Beregningsdata!$E$10,"0")</f>
        <v>0</v>
      </c>
    </row>
    <row r="108" spans="1:16" ht="16.5" x14ac:dyDescent="0.25">
      <c r="A108" s="173" t="str">
        <f t="shared" si="11"/>
        <v/>
      </c>
      <c r="B108" s="174" t="str">
        <f t="shared" si="12"/>
        <v>Lørdag</v>
      </c>
      <c r="C108" s="176">
        <f t="shared" si="13"/>
        <v>43757</v>
      </c>
      <c r="D108" s="253"/>
      <c r="E108" s="287">
        <f>IF(B108="mandag",MedarbejderData!$V$10,"0")+IF(B108="tirsdag",MedarbejderData!$W$10,"0")+IF(B108="Onsdag",MedarbejderData!$X$10,"0")+IF(B108="torsdag",MedarbejderData!$Y$10,"0")+IF(B108="fredag",MedarbejderData!$Z$10,"0")+IF(B108="lørdag",MedarbejderData!$AA$10,"0")+IF(B108="søndag",MedarbejderData!$AB$10,"0")</f>
        <v>0</v>
      </c>
      <c r="F108" s="254"/>
      <c r="G108" s="254"/>
      <c r="H108" s="254"/>
      <c r="I108" s="254"/>
      <c r="J108" s="258">
        <f>IF(E108+F108+G108&lt;Beregningsdata!$G$18,E108+F108+G108,E108+F108+G108-Beregningsdata!$G$17)</f>
        <v>0</v>
      </c>
      <c r="K108" s="259" t="str">
        <f>IF(J108&gt;Beregningsdata!$G$26,Beregningsdata!$F$26,IF(AND(J108&lt;J108+Beregningsdata!$F$26,J108&gt;Beregningsdata!$F$25),J108-Beregningsdata!$F$25,""))</f>
        <v/>
      </c>
      <c r="L108" s="259" t="str">
        <f>IF(J108&gt;Beregningsdata!$F$27,J108-Beregningsdata!$F$27,"")</f>
        <v/>
      </c>
      <c r="M108" s="254"/>
      <c r="N108" s="254"/>
      <c r="O108" s="254"/>
      <c r="P108" s="211">
        <f>IF(D108="Ferie",Beregningsdata!$E$6,"0")+IF(D108="Feriefridag",Beregningsdata!$E$12,"0")+IF(D108="Fri",Beregningsdata!$E$11,"0")+IF(D108="Syg",Beregningsdata!$E$8,"0")+IF(D108="Barns Sygedag",Beregningsdata!$E$9,"0")+IF(D108="Barsel",Beregningsdata!$E$10,"0")</f>
        <v>0</v>
      </c>
    </row>
    <row r="109" spans="1:16" ht="16.5" x14ac:dyDescent="0.25">
      <c r="A109" s="173" t="str">
        <f t="shared" si="11"/>
        <v/>
      </c>
      <c r="B109" s="174" t="str">
        <f t="shared" si="12"/>
        <v>Søndag</v>
      </c>
      <c r="C109" s="176">
        <f t="shared" si="13"/>
        <v>43758</v>
      </c>
      <c r="D109" s="253"/>
      <c r="E109" s="287">
        <f>IF(B109="mandag",MedarbejderData!$V$10,"0")+IF(B109="tirsdag",MedarbejderData!$W$10,"0")+IF(B109="Onsdag",MedarbejderData!$X$10,"0")+IF(B109="torsdag",MedarbejderData!$Y$10,"0")+IF(B109="fredag",MedarbejderData!$Z$10,"0")+IF(B109="lørdag",MedarbejderData!$AA$10,"0")+IF(B109="søndag",MedarbejderData!$AB$10,"0")</f>
        <v>0</v>
      </c>
      <c r="F109" s="254"/>
      <c r="G109" s="254"/>
      <c r="H109" s="254"/>
      <c r="I109" s="254"/>
      <c r="J109" s="258">
        <f>IF(E109+F109+G109&lt;Beregningsdata!$G$18,E109+F109+G109,E109+F109+G109-Beregningsdata!$G$17)</f>
        <v>0</v>
      </c>
      <c r="K109" s="259" t="str">
        <f>IF(J109&gt;Beregningsdata!$G$26,Beregningsdata!$F$26,IF(AND(J109&lt;J109+Beregningsdata!$F$26,J109&gt;Beregningsdata!$F$25),J109-Beregningsdata!$F$25,""))</f>
        <v/>
      </c>
      <c r="L109" s="259" t="str">
        <f>IF(J109&gt;Beregningsdata!$F$27,J109-Beregningsdata!$F$27,"")</f>
        <v/>
      </c>
      <c r="M109" s="254"/>
      <c r="N109" s="254"/>
      <c r="O109" s="254"/>
      <c r="P109" s="211">
        <f>IF(D109="Ferie",Beregningsdata!$E$6,"0")+IF(D109="Feriefridag",Beregningsdata!$E$12,"0")+IF(D109="Fri",Beregningsdata!$E$11,"0")+IF(D109="Syg",Beregningsdata!$E$8,"0")+IF(D109="Barns Sygedag",Beregningsdata!$E$9,"0")+IF(D109="Barsel",Beregningsdata!$E$10,"0")</f>
        <v>0</v>
      </c>
    </row>
    <row r="110" spans="1:16" ht="16.5" x14ac:dyDescent="0.25">
      <c r="A110" s="173">
        <f t="shared" si="11"/>
        <v>43</v>
      </c>
      <c r="B110" s="174" t="str">
        <f t="shared" si="12"/>
        <v>Mandag</v>
      </c>
      <c r="C110" s="176">
        <f t="shared" si="13"/>
        <v>43759</v>
      </c>
      <c r="D110" s="253"/>
      <c r="E110" s="287">
        <f>IF(B110="mandag",MedarbejderData!$V$10,"0")+IF(B110="tirsdag",MedarbejderData!$W$10,"0")+IF(B110="Onsdag",MedarbejderData!$X$10,"0")+IF(B110="torsdag",MedarbejderData!$Y$10,"0")+IF(B110="fredag",MedarbejderData!$Z$10,"0")+IF(B110="lørdag",MedarbejderData!$AA$10,"0")+IF(B110="søndag",MedarbejderData!$AB$10,"0")</f>
        <v>0</v>
      </c>
      <c r="F110" s="254"/>
      <c r="G110" s="254"/>
      <c r="H110" s="254"/>
      <c r="I110" s="254"/>
      <c r="J110" s="258">
        <f>IF(E110+F110+G110&lt;Beregningsdata!$G$18,E110+F110+G110,E110+F110+G110-Beregningsdata!$G$17)</f>
        <v>0</v>
      </c>
      <c r="K110" s="259" t="str">
        <f>IF(J110&gt;Beregningsdata!$G$26,Beregningsdata!$F$26,IF(AND(J110&lt;J110+Beregningsdata!$F$26,J110&gt;Beregningsdata!$F$25),J110-Beregningsdata!$F$25,""))</f>
        <v/>
      </c>
      <c r="L110" s="259" t="str">
        <f>IF(J110&gt;Beregningsdata!$F$27,J110-Beregningsdata!$F$27,"")</f>
        <v/>
      </c>
      <c r="M110" s="254"/>
      <c r="N110" s="254"/>
      <c r="O110" s="254"/>
      <c r="P110" s="211">
        <f>IF(D110="Ferie",Beregningsdata!$E$6,"0")+IF(D110="Feriefridag",Beregningsdata!$E$12,"0")+IF(D110="Fri",Beregningsdata!$E$11,"0")+IF(D110="Syg",Beregningsdata!$E$8,"0")+IF(D110="Barns Sygedag",Beregningsdata!$E$9,"0")+IF(D110="Barsel",Beregningsdata!$E$10,"0")</f>
        <v>0</v>
      </c>
    </row>
    <row r="111" spans="1:16" ht="16.5" x14ac:dyDescent="0.25">
      <c r="A111" s="173" t="str">
        <f t="shared" si="11"/>
        <v/>
      </c>
      <c r="B111" s="174" t="str">
        <f t="shared" si="12"/>
        <v>Tirsdag</v>
      </c>
      <c r="C111" s="176">
        <f t="shared" si="13"/>
        <v>43760</v>
      </c>
      <c r="D111" s="253"/>
      <c r="E111" s="287">
        <f>IF(B111="mandag",MedarbejderData!$V$10,"0")+IF(B111="tirsdag",MedarbejderData!$W$10,"0")+IF(B111="Onsdag",MedarbejderData!$X$10,"0")+IF(B111="torsdag",MedarbejderData!$Y$10,"0")+IF(B111="fredag",MedarbejderData!$Z$10,"0")+IF(B111="lørdag",MedarbejderData!$AA$10,"0")+IF(B111="søndag",MedarbejderData!$AB$10,"0")</f>
        <v>0</v>
      </c>
      <c r="F111" s="254"/>
      <c r="G111" s="254"/>
      <c r="H111" s="254"/>
      <c r="I111" s="254"/>
      <c r="J111" s="258">
        <f>IF(E111+F111+G111&lt;Beregningsdata!$G$18,E111+F111+G111,E111+F111+G111-Beregningsdata!$G$17)</f>
        <v>0</v>
      </c>
      <c r="K111" s="259" t="str">
        <f>IF(J111&gt;Beregningsdata!$G$26,Beregningsdata!$F$26,IF(AND(J111&lt;J111+Beregningsdata!$F$26,J111&gt;Beregningsdata!$F$25),J111-Beregningsdata!$F$25,""))</f>
        <v/>
      </c>
      <c r="L111" s="259" t="str">
        <f>IF(J111&gt;Beregningsdata!$F$27,J111-Beregningsdata!$F$27,"")</f>
        <v/>
      </c>
      <c r="M111" s="254"/>
      <c r="N111" s="254"/>
      <c r="O111" s="254"/>
      <c r="P111" s="211">
        <f>IF(D111="Ferie",Beregningsdata!$E$6,"0")+IF(D111="Feriefridag",Beregningsdata!$E$12,"0")+IF(D111="Fri",Beregningsdata!$E$11,"0")+IF(D111="Syg",Beregningsdata!$E$8,"0")+IF(D111="Barns Sygedag",Beregningsdata!$E$9,"0")+IF(D111="Barsel",Beregningsdata!$E$10,"0")</f>
        <v>0</v>
      </c>
    </row>
    <row r="112" spans="1:16" ht="16.5" x14ac:dyDescent="0.25">
      <c r="A112" s="173" t="str">
        <f t="shared" si="11"/>
        <v/>
      </c>
      <c r="B112" s="174" t="str">
        <f t="shared" si="12"/>
        <v>Onsdag</v>
      </c>
      <c r="C112" s="176">
        <f t="shared" si="13"/>
        <v>43761</v>
      </c>
      <c r="D112" s="253"/>
      <c r="E112" s="287">
        <f>IF(B112="mandag",MedarbejderData!$V$10,"0")+IF(B112="tirsdag",MedarbejderData!$W$10,"0")+IF(B112="Onsdag",MedarbejderData!$X$10,"0")+IF(B112="torsdag",MedarbejderData!$Y$10,"0")+IF(B112="fredag",MedarbejderData!$Z$10,"0")+IF(B112="lørdag",MedarbejderData!$AA$10,"0")+IF(B112="søndag",MedarbejderData!$AB$10,"0")</f>
        <v>0</v>
      </c>
      <c r="F112" s="254"/>
      <c r="G112" s="254"/>
      <c r="H112" s="254"/>
      <c r="I112" s="254"/>
      <c r="J112" s="258">
        <f>IF(E112+F112+G112&lt;Beregningsdata!$G$18,E112+F112+G112,E112+F112+G112-Beregningsdata!$G$17)</f>
        <v>0</v>
      </c>
      <c r="K112" s="259" t="str">
        <f>IF(J112&gt;Beregningsdata!$G$26,Beregningsdata!$F$26,IF(AND(J112&lt;J112+Beregningsdata!$F$26,J112&gt;Beregningsdata!$F$25),J112-Beregningsdata!$F$25,""))</f>
        <v/>
      </c>
      <c r="L112" s="259" t="str">
        <f>IF(J112&gt;Beregningsdata!$F$27,J112-Beregningsdata!$F$27,"")</f>
        <v/>
      </c>
      <c r="M112" s="254"/>
      <c r="N112" s="254"/>
      <c r="O112" s="254"/>
      <c r="P112" s="211">
        <f>IF(D112="Ferie",Beregningsdata!$E$6,"0")+IF(D112="Feriefridag",Beregningsdata!$E$12,"0")+IF(D112="Fri",Beregningsdata!$E$11,"0")+IF(D112="Syg",Beregningsdata!$E$8,"0")+IF(D112="Barns Sygedag",Beregningsdata!$E$9,"0")+IF(D112="Barsel",Beregningsdata!$E$10,"0")</f>
        <v>0</v>
      </c>
    </row>
    <row r="113" spans="1:16" ht="16.5" x14ac:dyDescent="0.25">
      <c r="A113" s="173" t="str">
        <f t="shared" si="11"/>
        <v/>
      </c>
      <c r="B113" s="174" t="str">
        <f t="shared" si="12"/>
        <v>Torsdag</v>
      </c>
      <c r="C113" s="176">
        <f t="shared" si="13"/>
        <v>43762</v>
      </c>
      <c r="D113" s="253"/>
      <c r="E113" s="287">
        <f>IF(B113="mandag",MedarbejderData!$V$10,"0")+IF(B113="tirsdag",MedarbejderData!$W$10,"0")+IF(B113="Onsdag",MedarbejderData!$X$10,"0")+IF(B113="torsdag",MedarbejderData!$Y$10,"0")+IF(B113="fredag",MedarbejderData!$Z$10,"0")+IF(B113="lørdag",MedarbejderData!$AA$10,"0")+IF(B113="søndag",MedarbejderData!$AB$10,"0")</f>
        <v>0</v>
      </c>
      <c r="F113" s="254"/>
      <c r="G113" s="254"/>
      <c r="H113" s="254"/>
      <c r="I113" s="254"/>
      <c r="J113" s="258">
        <f>IF(E113+F113+G113&lt;Beregningsdata!$G$18,E113+F113+G113,E113+F113+G113-Beregningsdata!$G$17)</f>
        <v>0</v>
      </c>
      <c r="K113" s="259" t="str">
        <f>IF(J113&gt;Beregningsdata!$G$26,Beregningsdata!$F$26,IF(AND(J113&lt;J113+Beregningsdata!$F$26,J113&gt;Beregningsdata!$F$25),J113-Beregningsdata!$F$25,""))</f>
        <v/>
      </c>
      <c r="L113" s="259" t="str">
        <f>IF(J113&gt;Beregningsdata!$F$27,J113-Beregningsdata!$F$27,"")</f>
        <v/>
      </c>
      <c r="M113" s="254"/>
      <c r="N113" s="254"/>
      <c r="O113" s="254"/>
      <c r="P113" s="211">
        <f>IF(D113="Ferie",Beregningsdata!$E$6,"0")+IF(D113="Feriefridag",Beregningsdata!$E$12,"0")+IF(D113="Fri",Beregningsdata!$E$11,"0")+IF(D113="Syg",Beregningsdata!$E$8,"0")+IF(D113="Barns Sygedag",Beregningsdata!$E$9,"0")+IF(D113="Barsel",Beregningsdata!$E$10,"0")</f>
        <v>0</v>
      </c>
    </row>
    <row r="114" spans="1:16" ht="16.5" x14ac:dyDescent="0.25">
      <c r="A114" s="173" t="str">
        <f t="shared" si="11"/>
        <v/>
      </c>
      <c r="B114" s="174" t="str">
        <f t="shared" si="12"/>
        <v>Fredag</v>
      </c>
      <c r="C114" s="176">
        <f t="shared" si="13"/>
        <v>43763</v>
      </c>
      <c r="D114" s="253"/>
      <c r="E114" s="287">
        <f>IF(B114="mandag",MedarbejderData!$V$10,"0")+IF(B114="tirsdag",MedarbejderData!$W$10,"0")+IF(B114="Onsdag",MedarbejderData!$X$10,"0")+IF(B114="torsdag",MedarbejderData!$Y$10,"0")+IF(B114="fredag",MedarbejderData!$Z$10,"0")+IF(B114="lørdag",MedarbejderData!$AA$10,"0")+IF(B114="søndag",MedarbejderData!$AB$10,"0")</f>
        <v>0</v>
      </c>
      <c r="F114" s="254"/>
      <c r="G114" s="254"/>
      <c r="H114" s="254"/>
      <c r="I114" s="254"/>
      <c r="J114" s="258">
        <f>IF(E114+F114+G114&lt;Beregningsdata!$G$18,E114+F114+G114,E114+F114+G114-Beregningsdata!$G$17)</f>
        <v>0</v>
      </c>
      <c r="K114" s="259" t="str">
        <f>IF(J114&gt;Beregningsdata!$G$26,Beregningsdata!$F$26,IF(AND(J114&lt;J114+Beregningsdata!$F$26,J114&gt;Beregningsdata!$F$25),J114-Beregningsdata!$F$25,""))</f>
        <v/>
      </c>
      <c r="L114" s="259" t="str">
        <f>IF(J114&gt;Beregningsdata!$F$27,J114-Beregningsdata!$F$27,"")</f>
        <v/>
      </c>
      <c r="M114" s="254"/>
      <c r="N114" s="254"/>
      <c r="O114" s="254"/>
      <c r="P114" s="211">
        <f>IF(D114="Ferie",Beregningsdata!$E$6,"0")+IF(D114="Feriefridag",Beregningsdata!$E$12,"0")+IF(D114="Fri",Beregningsdata!$E$11,"0")+IF(D114="Syg",Beregningsdata!$E$8,"0")+IF(D114="Barns Sygedag",Beregningsdata!$E$9,"0")+IF(D114="Barsel",Beregningsdata!$E$10,"0")</f>
        <v>0</v>
      </c>
    </row>
    <row r="115" spans="1:16" ht="16.5" x14ac:dyDescent="0.25">
      <c r="A115" s="173" t="str">
        <f t="shared" si="11"/>
        <v/>
      </c>
      <c r="B115" s="174" t="str">
        <f t="shared" si="12"/>
        <v>Lørdag</v>
      </c>
      <c r="C115" s="176">
        <f t="shared" si="13"/>
        <v>43764</v>
      </c>
      <c r="D115" s="253"/>
      <c r="E115" s="287">
        <f>IF(B115="mandag",MedarbejderData!$V$10,"0")+IF(B115="tirsdag",MedarbejderData!$W$10,"0")+IF(B115="Onsdag",MedarbejderData!$X$10,"0")+IF(B115="torsdag",MedarbejderData!$Y$10,"0")+IF(B115="fredag",MedarbejderData!$Z$10,"0")+IF(B115="lørdag",MedarbejderData!$AA$10,"0")+IF(B115="søndag",MedarbejderData!$AB$10,"0")</f>
        <v>0</v>
      </c>
      <c r="F115" s="254"/>
      <c r="G115" s="254"/>
      <c r="H115" s="254"/>
      <c r="I115" s="254"/>
      <c r="J115" s="258">
        <f>IF(E115+F115+G115&lt;Beregningsdata!$G$18,E115+F115+G115,E115+F115+G115-Beregningsdata!$G$17)</f>
        <v>0</v>
      </c>
      <c r="K115" s="259" t="str">
        <f>IF(J115&gt;Beregningsdata!$G$26,Beregningsdata!$F$26,IF(AND(J115&lt;J115+Beregningsdata!$F$26,J115&gt;Beregningsdata!$F$25),J115-Beregningsdata!$F$25,""))</f>
        <v/>
      </c>
      <c r="L115" s="259" t="str">
        <f>IF(J115&gt;Beregningsdata!$F$27,J115-Beregningsdata!$F$27,"")</f>
        <v/>
      </c>
      <c r="M115" s="254"/>
      <c r="N115" s="254"/>
      <c r="O115" s="254"/>
      <c r="P115" s="211">
        <f>IF(D115="Ferie",Beregningsdata!$E$6,"0")+IF(D115="Feriefridag",Beregningsdata!$E$12,"0")+IF(D115="Fri",Beregningsdata!$E$11,"0")+IF(D115="Syg",Beregningsdata!$E$8,"0")+IF(D115="Barns Sygedag",Beregningsdata!$E$9,"0")+IF(D115="Barsel",Beregningsdata!$E$10,"0")</f>
        <v>0</v>
      </c>
    </row>
    <row r="116" spans="1:16" ht="16.5" x14ac:dyDescent="0.25">
      <c r="A116" s="173" t="str">
        <f t="shared" si="11"/>
        <v/>
      </c>
      <c r="B116" s="174" t="str">
        <f t="shared" si="12"/>
        <v>Søndag</v>
      </c>
      <c r="C116" s="176">
        <f t="shared" si="13"/>
        <v>43765</v>
      </c>
      <c r="D116" s="253"/>
      <c r="E116" s="287">
        <f>IF(B116="mandag",MedarbejderData!$V$10,"0")+IF(B116="tirsdag",MedarbejderData!$W$10,"0")+IF(B116="Onsdag",MedarbejderData!$X$10,"0")+IF(B116="torsdag",MedarbejderData!$Y$10,"0")+IF(B116="fredag",MedarbejderData!$Z$10,"0")+IF(B116="lørdag",MedarbejderData!$AA$10,"0")+IF(B116="søndag",MedarbejderData!$AB$10,"0")</f>
        <v>0</v>
      </c>
      <c r="F116" s="254"/>
      <c r="G116" s="254"/>
      <c r="H116" s="254"/>
      <c r="I116" s="254"/>
      <c r="J116" s="258">
        <f>IF(E116+F116+G116&lt;Beregningsdata!$G$18,E116+F116+G116,E116+F116+G116-Beregningsdata!$G$17)</f>
        <v>0</v>
      </c>
      <c r="K116" s="259" t="str">
        <f>IF(J116&gt;Beregningsdata!$G$26,Beregningsdata!$F$26,IF(AND(J116&lt;J116+Beregningsdata!$F$26,J116&gt;Beregningsdata!$F$25),J116-Beregningsdata!$F$25,""))</f>
        <v/>
      </c>
      <c r="L116" s="259" t="str">
        <f>IF(J116&gt;Beregningsdata!$F$27,J116-Beregningsdata!$F$27,"")</f>
        <v/>
      </c>
      <c r="M116" s="254"/>
      <c r="N116" s="254"/>
      <c r="O116" s="254"/>
      <c r="P116" s="211">
        <f>IF(D116="Ferie",Beregningsdata!$E$6,"0")+IF(D116="Feriefridag",Beregningsdata!$E$12,"0")+IF(D116="Fri",Beregningsdata!$E$11,"0")+IF(D116="Syg",Beregningsdata!$E$8,"0")+IF(D116="Barns Sygedag",Beregningsdata!$E$9,"0")+IF(D116="Barsel",Beregningsdata!$E$10,"0")</f>
        <v>0</v>
      </c>
    </row>
    <row r="117" spans="1:16" ht="16.5" x14ac:dyDescent="0.25">
      <c r="A117" s="173">
        <f t="shared" si="11"/>
        <v>44</v>
      </c>
      <c r="B117" s="174" t="str">
        <f t="shared" si="12"/>
        <v>Mandag</v>
      </c>
      <c r="C117" s="176">
        <f t="shared" si="13"/>
        <v>43766</v>
      </c>
      <c r="D117" s="253"/>
      <c r="E117" s="287">
        <f>IF(B117="mandag",MedarbejderData!$V$10,"0")+IF(B117="tirsdag",MedarbejderData!$W$10,"0")+IF(B117="Onsdag",MedarbejderData!$X$10,"0")+IF(B117="torsdag",MedarbejderData!$Y$10,"0")+IF(B117="fredag",MedarbejderData!$Z$10,"0")+IF(B117="lørdag",MedarbejderData!$AA$10,"0")+IF(B117="søndag",MedarbejderData!$AB$10,"0")</f>
        <v>0</v>
      </c>
      <c r="F117" s="254"/>
      <c r="G117" s="254"/>
      <c r="H117" s="254"/>
      <c r="I117" s="254"/>
      <c r="J117" s="258">
        <f>IF(E117+F117+G117&lt;Beregningsdata!$G$18,E117+F117+G117,E117+F117+G117-Beregningsdata!$G$17)</f>
        <v>0</v>
      </c>
      <c r="K117" s="259" t="str">
        <f>IF(J117&gt;Beregningsdata!$G$26,Beregningsdata!$F$26,IF(AND(J117&lt;J117+Beregningsdata!$F$26,J117&gt;Beregningsdata!$F$25),J117-Beregningsdata!$F$25,""))</f>
        <v/>
      </c>
      <c r="L117" s="259" t="str">
        <f>IF(J117&gt;Beregningsdata!$F$27,J117-Beregningsdata!$F$27,"")</f>
        <v/>
      </c>
      <c r="M117" s="254"/>
      <c r="N117" s="254"/>
      <c r="O117" s="254"/>
      <c r="P117" s="211">
        <f>IF(D117="Ferie",Beregningsdata!$E$6,"0")+IF(D117="Feriefridag",Beregningsdata!$E$12,"0")+IF(D117="Fri",Beregningsdata!$E$11,"0")+IF(D117="Syg",Beregningsdata!$E$8,"0")+IF(D117="Barns Sygedag",Beregningsdata!$E$9,"0")+IF(D117="Barsel",Beregningsdata!$E$10,"0")</f>
        <v>0</v>
      </c>
    </row>
    <row r="118" spans="1:16" ht="16.5" x14ac:dyDescent="0.25">
      <c r="A118" s="173" t="str">
        <f t="shared" si="11"/>
        <v/>
      </c>
      <c r="B118" s="174" t="str">
        <f t="shared" si="12"/>
        <v>Tirsdag</v>
      </c>
      <c r="C118" s="176">
        <f t="shared" si="13"/>
        <v>43767</v>
      </c>
      <c r="D118" s="253"/>
      <c r="E118" s="287">
        <f>IF(B118="mandag",MedarbejderData!$V$10,"0")+IF(B118="tirsdag",MedarbejderData!$W$10,"0")+IF(B118="Onsdag",MedarbejderData!$X$10,"0")+IF(B118="torsdag",MedarbejderData!$Y$10,"0")+IF(B118="fredag",MedarbejderData!$Z$10,"0")+IF(B118="lørdag",MedarbejderData!$AA$10,"0")+IF(B118="søndag",MedarbejderData!$AB$10,"0")</f>
        <v>0</v>
      </c>
      <c r="F118" s="254"/>
      <c r="G118" s="254"/>
      <c r="H118" s="254"/>
      <c r="I118" s="254"/>
      <c r="J118" s="258">
        <f>IF(E118+F118+G118&lt;Beregningsdata!$G$18,E118+F118+G118,E118+F118+G118-Beregningsdata!$G$17)</f>
        <v>0</v>
      </c>
      <c r="K118" s="259" t="str">
        <f>IF(J118&gt;Beregningsdata!$G$26,Beregningsdata!$F$26,IF(AND(J118&lt;J118+Beregningsdata!$F$26,J118&gt;Beregningsdata!$F$25),J118-Beregningsdata!$F$25,""))</f>
        <v/>
      </c>
      <c r="L118" s="259" t="str">
        <f>IF(J118&gt;Beregningsdata!$F$27,J118-Beregningsdata!$F$27,"")</f>
        <v/>
      </c>
      <c r="M118" s="254"/>
      <c r="N118" s="254"/>
      <c r="O118" s="254"/>
      <c r="P118" s="211">
        <f>IF(D118="Ferie",Beregningsdata!$E$6,"0")+IF(D118="Feriefridag",Beregningsdata!$E$12,"0")+IF(D118="Fri",Beregningsdata!$E$11,"0")+IF(D118="Syg",Beregningsdata!$E$8,"0")+IF(D118="Barns Sygedag",Beregningsdata!$E$9,"0")+IF(D118="Barsel",Beregningsdata!$E$10,"0")</f>
        <v>0</v>
      </c>
    </row>
    <row r="119" spans="1:16" ht="16.5" x14ac:dyDescent="0.25">
      <c r="A119" s="173" t="str">
        <f t="shared" si="11"/>
        <v/>
      </c>
      <c r="B119" s="174" t="str">
        <f t="shared" si="12"/>
        <v>Onsdag</v>
      </c>
      <c r="C119" s="176">
        <f t="shared" si="13"/>
        <v>43768</v>
      </c>
      <c r="D119" s="253"/>
      <c r="E119" s="287">
        <f>IF(B119="mandag",MedarbejderData!$V$10,"0")+IF(B119="tirsdag",MedarbejderData!$W$10,"0")+IF(B119="Onsdag",MedarbejderData!$X$10,"0")+IF(B119="torsdag",MedarbejderData!$Y$10,"0")+IF(B119="fredag",MedarbejderData!$Z$10,"0")+IF(B119="lørdag",MedarbejderData!$AA$10,"0")+IF(B119="søndag",MedarbejderData!$AB$10,"0")</f>
        <v>0</v>
      </c>
      <c r="F119" s="254"/>
      <c r="G119" s="254"/>
      <c r="H119" s="254"/>
      <c r="I119" s="254"/>
      <c r="J119" s="258">
        <f>IF(E119+F119+G119&lt;Beregningsdata!$G$18,E119+F119+G119,E119+F119+G119-Beregningsdata!$G$17)</f>
        <v>0</v>
      </c>
      <c r="K119" s="259" t="str">
        <f>IF(J119&gt;Beregningsdata!$G$26,Beregningsdata!$F$26,IF(AND(J119&lt;J119+Beregningsdata!$F$26,J119&gt;Beregningsdata!$F$25),J119-Beregningsdata!$F$25,""))</f>
        <v/>
      </c>
      <c r="L119" s="259" t="str">
        <f>IF(J119&gt;Beregningsdata!$F$27,J119-Beregningsdata!$F$27,"")</f>
        <v/>
      </c>
      <c r="M119" s="254"/>
      <c r="N119" s="254"/>
      <c r="O119" s="254"/>
      <c r="P119" s="211">
        <f>IF(D119="Ferie",Beregningsdata!$E$6,"0")+IF(D119="Feriefridag",Beregningsdata!$E$12,"0")+IF(D119="Fri",Beregningsdata!$E$11,"0")+IF(D119="Syg",Beregningsdata!$E$8,"0")+IF(D119="Barns Sygedag",Beregningsdata!$E$9,"0")+IF(D119="Barsel",Beregningsdata!$E$10,"0")</f>
        <v>0</v>
      </c>
    </row>
    <row r="120" spans="1:16" ht="16.5" x14ac:dyDescent="0.25">
      <c r="A120" s="173" t="str">
        <f t="shared" si="11"/>
        <v/>
      </c>
      <c r="B120" s="174" t="str">
        <f t="shared" si="12"/>
        <v>Torsdag</v>
      </c>
      <c r="C120" s="176">
        <f t="shared" si="13"/>
        <v>43769</v>
      </c>
      <c r="D120" s="253"/>
      <c r="E120" s="287">
        <f>IF(B120="mandag",MedarbejderData!$V$10,"0")+IF(B120="tirsdag",MedarbejderData!$W$10,"0")+IF(B120="Onsdag",MedarbejderData!$X$10,"0")+IF(B120="torsdag",MedarbejderData!$Y$10,"0")+IF(B120="fredag",MedarbejderData!$Z$10,"0")+IF(B120="lørdag",MedarbejderData!$AA$10,"0")+IF(B120="søndag",MedarbejderData!$AB$10,"0")</f>
        <v>0</v>
      </c>
      <c r="F120" s="254"/>
      <c r="G120" s="254"/>
      <c r="H120" s="254"/>
      <c r="I120" s="254"/>
      <c r="J120" s="258">
        <f>IF(E120+F120+G120&lt;Beregningsdata!$G$18,E120+F120+G120,E120+F120+G120-Beregningsdata!$G$17)</f>
        <v>0</v>
      </c>
      <c r="K120" s="259" t="str">
        <f>IF(J120&gt;Beregningsdata!$G$26,Beregningsdata!$F$26,IF(AND(J120&lt;J120+Beregningsdata!$F$26,J120&gt;Beregningsdata!$F$25),J120-Beregningsdata!$F$25,""))</f>
        <v/>
      </c>
      <c r="L120" s="259" t="str">
        <f>IF(J120&gt;Beregningsdata!$F$27,J120-Beregningsdata!$F$27,"")</f>
        <v/>
      </c>
      <c r="M120" s="254"/>
      <c r="N120" s="254"/>
      <c r="O120" s="254"/>
      <c r="P120" s="211">
        <f>IF(D120="Ferie",Beregningsdata!$E$6,"0")+IF(D120="Feriefridag",Beregningsdata!$E$12,"0")+IF(D120="Fri",Beregningsdata!$E$11,"0")+IF(D120="Syg",Beregningsdata!$E$8,"0")+IF(D120="Barns Sygedag",Beregningsdata!$E$9,"0")+IF(D120="Barsel",Beregningsdata!$E$10,"0")</f>
        <v>0</v>
      </c>
    </row>
    <row r="121" spans="1:16" ht="16.5" x14ac:dyDescent="0.25">
      <c r="A121" s="173" t="str">
        <f t="shared" si="11"/>
        <v/>
      </c>
      <c r="B121" s="174" t="str">
        <f t="shared" si="12"/>
        <v>Fredag</v>
      </c>
      <c r="C121" s="176">
        <f t="shared" si="13"/>
        <v>43770</v>
      </c>
      <c r="D121" s="253"/>
      <c r="E121" s="287">
        <f>IF(B121="mandag",MedarbejderData!$V$10,"0")+IF(B121="tirsdag",MedarbejderData!$W$10,"0")+IF(B121="Onsdag",MedarbejderData!$X$10,"0")+IF(B121="torsdag",MedarbejderData!$Y$10,"0")+IF(B121="fredag",MedarbejderData!$Z$10,"0")+IF(B121="lørdag",MedarbejderData!$AA$10,"0")+IF(B121="søndag",MedarbejderData!$AB$10,"0")</f>
        <v>0</v>
      </c>
      <c r="F121" s="254"/>
      <c r="G121" s="254"/>
      <c r="H121" s="254"/>
      <c r="I121" s="254"/>
      <c r="J121" s="258">
        <f>IF(E121+F121+G121&lt;Beregningsdata!$G$18,E121+F121+G121,E121+F121+G121-Beregningsdata!$G$17)</f>
        <v>0</v>
      </c>
      <c r="K121" s="259" t="str">
        <f>IF(J121&gt;Beregningsdata!$G$26,Beregningsdata!$F$26,IF(AND(J121&lt;J121+Beregningsdata!$F$26,J121&gt;Beregningsdata!$F$25),J121-Beregningsdata!$F$25,""))</f>
        <v/>
      </c>
      <c r="L121" s="259" t="str">
        <f>IF(J121&gt;Beregningsdata!$F$27,J121-Beregningsdata!$F$27,"")</f>
        <v/>
      </c>
      <c r="M121" s="254"/>
      <c r="N121" s="254"/>
      <c r="O121" s="254"/>
      <c r="P121" s="211">
        <f>IF(D121="Ferie",Beregningsdata!$E$6,"0")+IF(D121="Feriefridag",Beregningsdata!$E$12,"0")+IF(D121="Fri",Beregningsdata!$E$11,"0")+IF(D121="Syg",Beregningsdata!$E$8,"0")+IF(D121="Barns Sygedag",Beregningsdata!$E$9,"0")+IF(D121="Barsel",Beregningsdata!$E$10,"0")</f>
        <v>0</v>
      </c>
    </row>
    <row r="122" spans="1:16" ht="16.5" x14ac:dyDescent="0.25">
      <c r="A122" s="173" t="str">
        <f t="shared" si="11"/>
        <v/>
      </c>
      <c r="B122" s="174" t="str">
        <f t="shared" si="12"/>
        <v>Lørdag</v>
      </c>
      <c r="C122" s="176">
        <f t="shared" si="13"/>
        <v>43771</v>
      </c>
      <c r="D122" s="253"/>
      <c r="E122" s="287">
        <f>IF(B122="mandag",MedarbejderData!$V$10,"0")+IF(B122="tirsdag",MedarbejderData!$W$10,"0")+IF(B122="Onsdag",MedarbejderData!$X$10,"0")+IF(B122="torsdag",MedarbejderData!$Y$10,"0")+IF(B122="fredag",MedarbejderData!$Z$10,"0")+IF(B122="lørdag",MedarbejderData!$AA$10,"0")+IF(B122="søndag",MedarbejderData!$AB$10,"0")</f>
        <v>0</v>
      </c>
      <c r="F122" s="254"/>
      <c r="G122" s="254"/>
      <c r="H122" s="254"/>
      <c r="I122" s="254"/>
      <c r="J122" s="258">
        <f>IF(E122+F122+G122&lt;Beregningsdata!$G$18,E122+F122+G122,E122+F122+G122-Beregningsdata!$G$17)</f>
        <v>0</v>
      </c>
      <c r="K122" s="259" t="str">
        <f>IF(J122&gt;Beregningsdata!$G$26,Beregningsdata!$F$26,IF(AND(J122&lt;J122+Beregningsdata!$F$26,J122&gt;Beregningsdata!$F$25),J122-Beregningsdata!$F$25,""))</f>
        <v/>
      </c>
      <c r="L122" s="259" t="str">
        <f>IF(J122&gt;Beregningsdata!$F$27,J122-Beregningsdata!$F$27,"")</f>
        <v/>
      </c>
      <c r="M122" s="254"/>
      <c r="N122" s="254"/>
      <c r="O122" s="254"/>
      <c r="P122" s="211">
        <f>IF(D122="Ferie",Beregningsdata!$E$6,"0")+IF(D122="Feriefridag",Beregningsdata!$E$12,"0")+IF(D122="Fri",Beregningsdata!$E$11,"0")+IF(D122="Syg",Beregningsdata!$E$8,"0")+IF(D122="Barns Sygedag",Beregningsdata!$E$9,"0")+IF(D122="Barsel",Beregningsdata!$E$10,"0")</f>
        <v>0</v>
      </c>
    </row>
    <row r="123" spans="1:16" ht="16.5" x14ac:dyDescent="0.25">
      <c r="A123" s="173" t="str">
        <f t="shared" si="11"/>
        <v/>
      </c>
      <c r="B123" s="174" t="str">
        <f t="shared" si="12"/>
        <v>Søndag</v>
      </c>
      <c r="C123" s="176">
        <f t="shared" si="13"/>
        <v>43772</v>
      </c>
      <c r="D123" s="253"/>
      <c r="E123" s="287">
        <f>IF(B123="mandag",MedarbejderData!$V$10,"0")+IF(B123="tirsdag",MedarbejderData!$W$10,"0")+IF(B123="Onsdag",MedarbejderData!$X$10,"0")+IF(B123="torsdag",MedarbejderData!$Y$10,"0")+IF(B123="fredag",MedarbejderData!$Z$10,"0")+IF(B123="lørdag",MedarbejderData!$AA$10,"0")+IF(B123="søndag",MedarbejderData!$AB$10,"0")</f>
        <v>0</v>
      </c>
      <c r="F123" s="254"/>
      <c r="G123" s="254"/>
      <c r="H123" s="254"/>
      <c r="I123" s="254"/>
      <c r="J123" s="258">
        <f>IF(E123+F123+G123&lt;Beregningsdata!$G$18,E123+F123+G123,E123+F123+G123-Beregningsdata!$G$17)</f>
        <v>0</v>
      </c>
      <c r="K123" s="259" t="str">
        <f>IF(J123&gt;Beregningsdata!$G$26,Beregningsdata!$F$26,IF(AND(J123&lt;J123+Beregningsdata!$F$26,J123&gt;Beregningsdata!$F$25),J123-Beregningsdata!$F$25,""))</f>
        <v/>
      </c>
      <c r="L123" s="259" t="str">
        <f>IF(J123&gt;Beregningsdata!$F$27,J123-Beregningsdata!$F$27,"")</f>
        <v/>
      </c>
      <c r="M123" s="254"/>
      <c r="N123" s="254"/>
      <c r="O123" s="254"/>
      <c r="P123" s="211">
        <f>IF(D123="Ferie",Beregningsdata!$E$6,"0")+IF(D123="Feriefridag",Beregningsdata!$E$12,"0")+IF(D123="Fri",Beregningsdata!$E$11,"0")+IF(D123="Syg",Beregningsdata!$E$8,"0")+IF(D123="Barns Sygedag",Beregningsdata!$E$9,"0")+IF(D123="Barsel",Beregningsdata!$E$10,"0")</f>
        <v>0</v>
      </c>
    </row>
    <row r="124" spans="1:16" ht="16.5" x14ac:dyDescent="0.25">
      <c r="A124" s="173">
        <f t="shared" si="11"/>
        <v>45</v>
      </c>
      <c r="B124" s="174" t="str">
        <f t="shared" si="12"/>
        <v>Mandag</v>
      </c>
      <c r="C124" s="176">
        <f t="shared" si="13"/>
        <v>43773</v>
      </c>
      <c r="D124" s="253"/>
      <c r="E124" s="287">
        <f>IF(B124="mandag",MedarbejderData!$V$10,"0")+IF(B124="tirsdag",MedarbejderData!$W$10,"0")+IF(B124="Onsdag",MedarbejderData!$X$10,"0")+IF(B124="torsdag",MedarbejderData!$Y$10,"0")+IF(B124="fredag",MedarbejderData!$Z$10,"0")+IF(B124="lørdag",MedarbejderData!$AA$10,"0")+IF(B124="søndag",MedarbejderData!$AB$10,"0")</f>
        <v>0</v>
      </c>
      <c r="F124" s="254"/>
      <c r="G124" s="254"/>
      <c r="H124" s="254"/>
      <c r="I124" s="254"/>
      <c r="J124" s="258">
        <f>IF(E124+F124+G124&lt;Beregningsdata!$G$18,E124+F124+G124,E124+F124+G124-Beregningsdata!$G$17)</f>
        <v>0</v>
      </c>
      <c r="K124" s="259" t="str">
        <f>IF(J124&gt;Beregningsdata!$G$26,Beregningsdata!$F$26,IF(AND(J124&lt;J124+Beregningsdata!$F$26,J124&gt;Beregningsdata!$F$25),J124-Beregningsdata!$F$25,""))</f>
        <v/>
      </c>
      <c r="L124" s="259" t="str">
        <f>IF(J124&gt;Beregningsdata!$F$27,J124-Beregningsdata!$F$27,"")</f>
        <v/>
      </c>
      <c r="M124" s="254"/>
      <c r="N124" s="254"/>
      <c r="O124" s="254"/>
      <c r="P124" s="211">
        <f>IF(D124="Ferie",Beregningsdata!$E$6,"0")+IF(D124="Feriefridag",Beregningsdata!$E$12,"0")+IF(D124="Fri",Beregningsdata!$E$11,"0")+IF(D124="Syg",Beregningsdata!$E$8,"0")+IF(D124="Barns Sygedag",Beregningsdata!$E$9,"0")+IF(D124="Barsel",Beregningsdata!$E$10,"0")</f>
        <v>0</v>
      </c>
    </row>
    <row r="125" spans="1:16" ht="16.5" x14ac:dyDescent="0.25">
      <c r="A125" s="173" t="str">
        <f t="shared" si="11"/>
        <v/>
      </c>
      <c r="B125" s="174" t="str">
        <f t="shared" si="12"/>
        <v>Tirsdag</v>
      </c>
      <c r="C125" s="176">
        <f t="shared" si="13"/>
        <v>43774</v>
      </c>
      <c r="D125" s="253"/>
      <c r="E125" s="287">
        <f>IF(B125="mandag",MedarbejderData!$V$10,"0")+IF(B125="tirsdag",MedarbejderData!$W$10,"0")+IF(B125="Onsdag",MedarbejderData!$X$10,"0")+IF(B125="torsdag",MedarbejderData!$Y$10,"0")+IF(B125="fredag",MedarbejderData!$Z$10,"0")+IF(B125="lørdag",MedarbejderData!$AA$10,"0")+IF(B125="søndag",MedarbejderData!$AB$10,"0")</f>
        <v>0</v>
      </c>
      <c r="F125" s="254"/>
      <c r="G125" s="254"/>
      <c r="H125" s="254"/>
      <c r="I125" s="254"/>
      <c r="J125" s="258">
        <f>IF(E125+F125+G125&lt;Beregningsdata!$G$18,E125+F125+G125,E125+F125+G125-Beregningsdata!$G$17)</f>
        <v>0</v>
      </c>
      <c r="K125" s="259" t="str">
        <f>IF(J125&gt;Beregningsdata!$G$26,Beregningsdata!$F$26,IF(AND(J125&lt;J125+Beregningsdata!$F$26,J125&gt;Beregningsdata!$F$25),J125-Beregningsdata!$F$25,""))</f>
        <v/>
      </c>
      <c r="L125" s="259" t="str">
        <f>IF(J125&gt;Beregningsdata!$F$27,J125-Beregningsdata!$F$27,"")</f>
        <v/>
      </c>
      <c r="M125" s="254"/>
      <c r="N125" s="254"/>
      <c r="O125" s="254"/>
      <c r="P125" s="211">
        <f>IF(D125="Ferie",Beregningsdata!$E$6,"0")+IF(D125="Feriefridag",Beregningsdata!$E$12,"0")+IF(D125="Fri",Beregningsdata!$E$11,"0")+IF(D125="Syg",Beregningsdata!$E$8,"0")+IF(D125="Barns Sygedag",Beregningsdata!$E$9,"0")+IF(D125="Barsel",Beregningsdata!$E$10,"0")</f>
        <v>0</v>
      </c>
    </row>
    <row r="126" spans="1:16" ht="16.5" x14ac:dyDescent="0.25">
      <c r="A126" s="173" t="str">
        <f t="shared" si="11"/>
        <v/>
      </c>
      <c r="B126" s="174" t="str">
        <f t="shared" si="12"/>
        <v>Onsdag</v>
      </c>
      <c r="C126" s="176">
        <f t="shared" si="13"/>
        <v>43775</v>
      </c>
      <c r="D126" s="253"/>
      <c r="E126" s="287">
        <f>IF(B126="mandag",MedarbejderData!$V$10,"0")+IF(B126="tirsdag",MedarbejderData!$W$10,"0")+IF(B126="Onsdag",MedarbejderData!$X$10,"0")+IF(B126="torsdag",MedarbejderData!$Y$10,"0")+IF(B126="fredag",MedarbejderData!$Z$10,"0")+IF(B126="lørdag",MedarbejderData!$AA$10,"0")+IF(B126="søndag",MedarbejderData!$AB$10,"0")</f>
        <v>0</v>
      </c>
      <c r="F126" s="254"/>
      <c r="G126" s="254"/>
      <c r="H126" s="254"/>
      <c r="I126" s="254"/>
      <c r="J126" s="258">
        <f>IF(E126+F126+G126&lt;Beregningsdata!$G$18,E126+F126+G126,E126+F126+G126-Beregningsdata!$G$17)</f>
        <v>0</v>
      </c>
      <c r="K126" s="259" t="str">
        <f>IF(J126&gt;Beregningsdata!$G$26,Beregningsdata!$F$26,IF(AND(J126&lt;J126+Beregningsdata!$F$26,J126&gt;Beregningsdata!$F$25),J126-Beregningsdata!$F$25,""))</f>
        <v/>
      </c>
      <c r="L126" s="259" t="str">
        <f>IF(J126&gt;Beregningsdata!$F$27,J126-Beregningsdata!$F$27,"")</f>
        <v/>
      </c>
      <c r="M126" s="254"/>
      <c r="N126" s="254"/>
      <c r="O126" s="254"/>
      <c r="P126" s="211">
        <f>IF(D126="Ferie",Beregningsdata!$E$6,"0")+IF(D126="Feriefridag",Beregningsdata!$E$12,"0")+IF(D126="Fri",Beregningsdata!$E$11,"0")+IF(D126="Syg",Beregningsdata!$E$8,"0")+IF(D126="Barns Sygedag",Beregningsdata!$E$9,"0")+IF(D126="Barsel",Beregningsdata!$E$10,"0")</f>
        <v>0</v>
      </c>
    </row>
    <row r="127" spans="1:16" ht="16.5" x14ac:dyDescent="0.25">
      <c r="A127" s="173" t="str">
        <f t="shared" si="11"/>
        <v/>
      </c>
      <c r="B127" s="174" t="str">
        <f t="shared" si="12"/>
        <v>Torsdag</v>
      </c>
      <c r="C127" s="176">
        <f t="shared" si="13"/>
        <v>43776</v>
      </c>
      <c r="D127" s="253"/>
      <c r="E127" s="287">
        <f>IF(B127="mandag",MedarbejderData!$V$10,"0")+IF(B127="tirsdag",MedarbejderData!$W$10,"0")+IF(B127="Onsdag",MedarbejderData!$X$10,"0")+IF(B127="torsdag",MedarbejderData!$Y$10,"0")+IF(B127="fredag",MedarbejderData!$Z$10,"0")+IF(B127="lørdag",MedarbejderData!$AA$10,"0")+IF(B127="søndag",MedarbejderData!$AB$10,"0")</f>
        <v>0</v>
      </c>
      <c r="F127" s="254"/>
      <c r="G127" s="254"/>
      <c r="H127" s="254"/>
      <c r="I127" s="254"/>
      <c r="J127" s="258">
        <f>IF(E127+F127+G127&lt;Beregningsdata!$G$18,E127+F127+G127,E127+F127+G127-Beregningsdata!$G$17)</f>
        <v>0</v>
      </c>
      <c r="K127" s="259" t="str">
        <f>IF(J127&gt;Beregningsdata!$G$26,Beregningsdata!$F$26,IF(AND(J127&lt;J127+Beregningsdata!$F$26,J127&gt;Beregningsdata!$F$25),J127-Beregningsdata!$F$25,""))</f>
        <v/>
      </c>
      <c r="L127" s="259" t="str">
        <f>IF(J127&gt;Beregningsdata!$F$27,J127-Beregningsdata!$F$27,"")</f>
        <v/>
      </c>
      <c r="M127" s="254"/>
      <c r="N127" s="254"/>
      <c r="O127" s="254"/>
      <c r="P127" s="211">
        <f>IF(D127="Ferie",Beregningsdata!$E$6,"0")+IF(D127="Feriefridag",Beregningsdata!$E$12,"0")+IF(D127="Fri",Beregningsdata!$E$11,"0")+IF(D127="Syg",Beregningsdata!$E$8,"0")+IF(D127="Barns Sygedag",Beregningsdata!$E$9,"0")+IF(D127="Barsel",Beregningsdata!$E$10,"0")</f>
        <v>0</v>
      </c>
    </row>
    <row r="128" spans="1:16" ht="16.5" x14ac:dyDescent="0.25">
      <c r="A128" s="173" t="str">
        <f t="shared" si="11"/>
        <v/>
      </c>
      <c r="B128" s="174" t="str">
        <f t="shared" si="12"/>
        <v>Fredag</v>
      </c>
      <c r="C128" s="176">
        <f t="shared" si="13"/>
        <v>43777</v>
      </c>
      <c r="D128" s="253"/>
      <c r="E128" s="287">
        <f>IF(B128="mandag",MedarbejderData!$V$10,"0")+IF(B128="tirsdag",MedarbejderData!$W$10,"0")+IF(B128="Onsdag",MedarbejderData!$X$10,"0")+IF(B128="torsdag",MedarbejderData!$Y$10,"0")+IF(B128="fredag",MedarbejderData!$Z$10,"0")+IF(B128="lørdag",MedarbejderData!$AA$10,"0")+IF(B128="søndag",MedarbejderData!$AB$10,"0")</f>
        <v>0</v>
      </c>
      <c r="F128" s="254"/>
      <c r="G128" s="254"/>
      <c r="H128" s="254"/>
      <c r="I128" s="254"/>
      <c r="J128" s="258">
        <f>IF(E128+F128+G128&lt;Beregningsdata!$G$18,E128+F128+G128,E128+F128+G128-Beregningsdata!$G$17)</f>
        <v>0</v>
      </c>
      <c r="K128" s="259" t="str">
        <f>IF(J128&gt;Beregningsdata!$G$26,Beregningsdata!$F$26,IF(AND(J128&lt;J128+Beregningsdata!$F$26,J128&gt;Beregningsdata!$F$25),J128-Beregningsdata!$F$25,""))</f>
        <v/>
      </c>
      <c r="L128" s="259" t="str">
        <f>IF(J128&gt;Beregningsdata!$F$27,J128-Beregningsdata!$F$27,"")</f>
        <v/>
      </c>
      <c r="M128" s="254"/>
      <c r="N128" s="254"/>
      <c r="O128" s="254"/>
      <c r="P128" s="211">
        <f>IF(D128="Ferie",Beregningsdata!$E$6,"0")+IF(D128="Feriefridag",Beregningsdata!$E$12,"0")+IF(D128="Fri",Beregningsdata!$E$11,"0")+IF(D128="Syg",Beregningsdata!$E$8,"0")+IF(D128="Barns Sygedag",Beregningsdata!$E$9,"0")+IF(D128="Barsel",Beregningsdata!$E$10,"0")</f>
        <v>0</v>
      </c>
    </row>
    <row r="129" spans="1:16" ht="16.5" x14ac:dyDescent="0.25">
      <c r="A129" s="173" t="str">
        <f t="shared" si="11"/>
        <v/>
      </c>
      <c r="B129" s="174" t="str">
        <f t="shared" si="12"/>
        <v>Lørdag</v>
      </c>
      <c r="C129" s="176">
        <f t="shared" si="13"/>
        <v>43778</v>
      </c>
      <c r="D129" s="253"/>
      <c r="E129" s="287">
        <f>IF(B129="mandag",MedarbejderData!$V$10,"0")+IF(B129="tirsdag",MedarbejderData!$W$10,"0")+IF(B129="Onsdag",MedarbejderData!$X$10,"0")+IF(B129="torsdag",MedarbejderData!$Y$10,"0")+IF(B129="fredag",MedarbejderData!$Z$10,"0")+IF(B129="lørdag",MedarbejderData!$AA$10,"0")+IF(B129="søndag",MedarbejderData!$AB$10,"0")</f>
        <v>0</v>
      </c>
      <c r="F129" s="254"/>
      <c r="G129" s="254"/>
      <c r="H129" s="254"/>
      <c r="I129" s="254"/>
      <c r="J129" s="258">
        <f>IF(E129+F129+G129&lt;Beregningsdata!$G$18,E129+F129+G129,E129+F129+G129-Beregningsdata!$G$17)</f>
        <v>0</v>
      </c>
      <c r="K129" s="259" t="str">
        <f>IF(J129&gt;Beregningsdata!$G$26,Beregningsdata!$F$26,IF(AND(J129&lt;J129+Beregningsdata!$F$26,J129&gt;Beregningsdata!$F$25),J129-Beregningsdata!$F$25,""))</f>
        <v/>
      </c>
      <c r="L129" s="259" t="str">
        <f>IF(J129&gt;Beregningsdata!$F$27,J129-Beregningsdata!$F$27,"")</f>
        <v/>
      </c>
      <c r="M129" s="254"/>
      <c r="N129" s="254"/>
      <c r="O129" s="254"/>
      <c r="P129" s="211">
        <f>IF(D129="Ferie",Beregningsdata!$E$6,"0")+IF(D129="Feriefridag",Beregningsdata!$E$12,"0")+IF(D129="Fri",Beregningsdata!$E$11,"0")+IF(D129="Syg",Beregningsdata!$E$8,"0")+IF(D129="Barns Sygedag",Beregningsdata!$E$9,"0")+IF(D129="Barsel",Beregningsdata!$E$10,"0")</f>
        <v>0</v>
      </c>
    </row>
    <row r="130" spans="1:16" ht="16.5" x14ac:dyDescent="0.25">
      <c r="A130" s="173" t="str">
        <f t="shared" si="11"/>
        <v/>
      </c>
      <c r="B130" s="174" t="str">
        <f t="shared" si="12"/>
        <v>Søndag</v>
      </c>
      <c r="C130" s="176">
        <f t="shared" si="13"/>
        <v>43779</v>
      </c>
      <c r="D130" s="253"/>
      <c r="E130" s="287">
        <f>IF(B130="mandag",MedarbejderData!$V$10,"0")+IF(B130="tirsdag",MedarbejderData!$W$10,"0")+IF(B130="Onsdag",MedarbejderData!$X$10,"0")+IF(B130="torsdag",MedarbejderData!$Y$10,"0")+IF(B130="fredag",MedarbejderData!$Z$10,"0")+IF(B130="lørdag",MedarbejderData!$AA$10,"0")+IF(B130="søndag",MedarbejderData!$AB$10,"0")</f>
        <v>0</v>
      </c>
      <c r="F130" s="254"/>
      <c r="G130" s="254"/>
      <c r="H130" s="254"/>
      <c r="I130" s="254"/>
      <c r="J130" s="258">
        <f>IF(E130+F130+G130&lt;Beregningsdata!$G$18,E130+F130+G130,E130+F130+G130-Beregningsdata!$G$17)</f>
        <v>0</v>
      </c>
      <c r="K130" s="259" t="str">
        <f>IF(J130&gt;Beregningsdata!$G$26,Beregningsdata!$F$26,IF(AND(J130&lt;J130+Beregningsdata!$F$26,J130&gt;Beregningsdata!$F$25),J130-Beregningsdata!$F$25,""))</f>
        <v/>
      </c>
      <c r="L130" s="259" t="str">
        <f>IF(J130&gt;Beregningsdata!$F$27,J130-Beregningsdata!$F$27,"")</f>
        <v/>
      </c>
      <c r="M130" s="254"/>
      <c r="N130" s="254"/>
      <c r="O130" s="254"/>
      <c r="P130" s="211">
        <f>IF(D130="Ferie",Beregningsdata!$E$6,"0")+IF(D130="Feriefridag",Beregningsdata!$E$12,"0")+IF(D130="Fri",Beregningsdata!$E$11,"0")+IF(D130="Syg",Beregningsdata!$E$8,"0")+IF(D130="Barns Sygedag",Beregningsdata!$E$9,"0")+IF(D130="Barsel",Beregningsdata!$E$10,"0")</f>
        <v>0</v>
      </c>
    </row>
    <row r="131" spans="1:16" ht="16.5" x14ac:dyDescent="0.25">
      <c r="A131" s="173">
        <f t="shared" si="11"/>
        <v>46</v>
      </c>
      <c r="B131" s="174" t="str">
        <f t="shared" si="12"/>
        <v>Mandag</v>
      </c>
      <c r="C131" s="176">
        <f t="shared" si="13"/>
        <v>43780</v>
      </c>
      <c r="D131" s="253"/>
      <c r="E131" s="287">
        <f>IF(B131="mandag",MedarbejderData!$V$10,"0")+IF(B131="tirsdag",MedarbejderData!$W$10,"0")+IF(B131="Onsdag",MedarbejderData!$X$10,"0")+IF(B131="torsdag",MedarbejderData!$Y$10,"0")+IF(B131="fredag",MedarbejderData!$Z$10,"0")+IF(B131="lørdag",MedarbejderData!$AA$10,"0")+IF(B131="søndag",MedarbejderData!$AB$10,"0")</f>
        <v>0</v>
      </c>
      <c r="F131" s="254"/>
      <c r="G131" s="254"/>
      <c r="H131" s="254"/>
      <c r="I131" s="254"/>
      <c r="J131" s="258">
        <f>IF(E131+F131+G131&lt;Beregningsdata!$G$18,E131+F131+G131,E131+F131+G131-Beregningsdata!$G$17)</f>
        <v>0</v>
      </c>
      <c r="K131" s="259" t="str">
        <f>IF(J131&gt;Beregningsdata!$G$26,Beregningsdata!$F$26,IF(AND(J131&lt;J131+Beregningsdata!$F$26,J131&gt;Beregningsdata!$F$25),J131-Beregningsdata!$F$25,""))</f>
        <v/>
      </c>
      <c r="L131" s="259" t="str">
        <f>IF(J131&gt;Beregningsdata!$F$27,J131-Beregningsdata!$F$27,"")</f>
        <v/>
      </c>
      <c r="M131" s="254"/>
      <c r="N131" s="254"/>
      <c r="O131" s="254"/>
      <c r="P131" s="211">
        <f>IF(D131="Ferie",Beregningsdata!$E$6,"0")+IF(D131="Feriefridag",Beregningsdata!$E$12,"0")+IF(D131="Fri",Beregningsdata!$E$11,"0")+IF(D131="Syg",Beregningsdata!$E$8,"0")+IF(D131="Barns Sygedag",Beregningsdata!$E$9,"0")+IF(D131="Barsel",Beregningsdata!$E$10,"0")</f>
        <v>0</v>
      </c>
    </row>
    <row r="132" spans="1:16" ht="16.5" x14ac:dyDescent="0.25">
      <c r="A132" s="173" t="str">
        <f t="shared" si="11"/>
        <v/>
      </c>
      <c r="B132" s="174" t="str">
        <f t="shared" si="12"/>
        <v>Tirsdag</v>
      </c>
      <c r="C132" s="176">
        <f t="shared" si="13"/>
        <v>43781</v>
      </c>
      <c r="D132" s="253"/>
      <c r="E132" s="287">
        <f>IF(B132="mandag",MedarbejderData!$V$10,"0")+IF(B132="tirsdag",MedarbejderData!$W$10,"0")+IF(B132="Onsdag",MedarbejderData!$X$10,"0")+IF(B132="torsdag",MedarbejderData!$Y$10,"0")+IF(B132="fredag",MedarbejderData!$Z$10,"0")+IF(B132="lørdag",MedarbejderData!$AA$10,"0")+IF(B132="søndag",MedarbejderData!$AB$10,"0")</f>
        <v>0</v>
      </c>
      <c r="F132" s="254"/>
      <c r="G132" s="254"/>
      <c r="H132" s="254"/>
      <c r="I132" s="254"/>
      <c r="J132" s="258">
        <f>IF(E132+F132+G132&lt;Beregningsdata!$G$18,E132+F132+G132,E132+F132+G132-Beregningsdata!$G$17)</f>
        <v>0</v>
      </c>
      <c r="K132" s="259" t="str">
        <f>IF(J132&gt;Beregningsdata!$G$26,Beregningsdata!$F$26,IF(AND(J132&lt;J132+Beregningsdata!$F$26,J132&gt;Beregningsdata!$F$25),J132-Beregningsdata!$F$25,""))</f>
        <v/>
      </c>
      <c r="L132" s="259" t="str">
        <f>IF(J132&gt;Beregningsdata!$F$27,J132-Beregningsdata!$F$27,"")</f>
        <v/>
      </c>
      <c r="M132" s="254"/>
      <c r="N132" s="254"/>
      <c r="O132" s="254"/>
      <c r="P132" s="211">
        <f>IF(D132="Ferie",Beregningsdata!$E$6,"0")+IF(D132="Feriefridag",Beregningsdata!$E$12,"0")+IF(D132="Fri",Beregningsdata!$E$11,"0")+IF(D132="Syg",Beregningsdata!$E$8,"0")+IF(D132="Barns Sygedag",Beregningsdata!$E$9,"0")+IF(D132="Barsel",Beregningsdata!$E$10,"0")</f>
        <v>0</v>
      </c>
    </row>
    <row r="133" spans="1:16" ht="16.5" x14ac:dyDescent="0.25">
      <c r="A133" s="173" t="str">
        <f t="shared" si="11"/>
        <v/>
      </c>
      <c r="B133" s="174" t="str">
        <f t="shared" si="12"/>
        <v>Onsdag</v>
      </c>
      <c r="C133" s="176">
        <f t="shared" si="13"/>
        <v>43782</v>
      </c>
      <c r="D133" s="253"/>
      <c r="E133" s="287">
        <f>IF(B133="mandag",MedarbejderData!$V$10,"0")+IF(B133="tirsdag",MedarbejderData!$W$10,"0")+IF(B133="Onsdag",MedarbejderData!$X$10,"0")+IF(B133="torsdag",MedarbejderData!$Y$10,"0")+IF(B133="fredag",MedarbejderData!$Z$10,"0")+IF(B133="lørdag",MedarbejderData!$AA$10,"0")+IF(B133="søndag",MedarbejderData!$AB$10,"0")</f>
        <v>0</v>
      </c>
      <c r="F133" s="254"/>
      <c r="G133" s="254"/>
      <c r="H133" s="254"/>
      <c r="I133" s="254"/>
      <c r="J133" s="258">
        <f>IF(E133+F133+G133&lt;Beregningsdata!$G$18,E133+F133+G133,E133+F133+G133-Beregningsdata!$G$17)</f>
        <v>0</v>
      </c>
      <c r="K133" s="259" t="str">
        <f>IF(J133&gt;Beregningsdata!$G$26,Beregningsdata!$F$26,IF(AND(J133&lt;J133+Beregningsdata!$F$26,J133&gt;Beregningsdata!$F$25),J133-Beregningsdata!$F$25,""))</f>
        <v/>
      </c>
      <c r="L133" s="259" t="str">
        <f>IF(J133&gt;Beregningsdata!$F$27,J133-Beregningsdata!$F$27,"")</f>
        <v/>
      </c>
      <c r="M133" s="254"/>
      <c r="N133" s="254"/>
      <c r="O133" s="254"/>
      <c r="P133" s="211">
        <f>IF(D133="Ferie",Beregningsdata!$E$6,"0")+IF(D133="Feriefridag",Beregningsdata!$E$12,"0")+IF(D133="Fri",Beregningsdata!$E$11,"0")+IF(D133="Syg",Beregningsdata!$E$8,"0")+IF(D133="Barns Sygedag",Beregningsdata!$E$9,"0")+IF(D133="Barsel",Beregningsdata!$E$10,"0")</f>
        <v>0</v>
      </c>
    </row>
    <row r="134" spans="1:16" ht="16.5" x14ac:dyDescent="0.25">
      <c r="A134" s="173" t="str">
        <f t="shared" si="11"/>
        <v/>
      </c>
      <c r="B134" s="174" t="str">
        <f t="shared" si="12"/>
        <v>Torsdag</v>
      </c>
      <c r="C134" s="176">
        <f t="shared" si="13"/>
        <v>43783</v>
      </c>
      <c r="D134" s="253"/>
      <c r="E134" s="287">
        <f>IF(B134="mandag",MedarbejderData!$V$10,"0")+IF(B134="tirsdag",MedarbejderData!$W$10,"0")+IF(B134="Onsdag",MedarbejderData!$X$10,"0")+IF(B134="torsdag",MedarbejderData!$Y$10,"0")+IF(B134="fredag",MedarbejderData!$Z$10,"0")+IF(B134="lørdag",MedarbejderData!$AA$10,"0")+IF(B134="søndag",MedarbejderData!$AB$10,"0")</f>
        <v>0</v>
      </c>
      <c r="F134" s="254"/>
      <c r="G134" s="254"/>
      <c r="H134" s="254"/>
      <c r="I134" s="254"/>
      <c r="J134" s="258">
        <f>IF(E134+F134+G134&lt;Beregningsdata!$G$18,E134+F134+G134,E134+F134+G134-Beregningsdata!$G$17)</f>
        <v>0</v>
      </c>
      <c r="K134" s="259" t="str">
        <f>IF(J134&gt;Beregningsdata!$G$26,Beregningsdata!$F$26,IF(AND(J134&lt;J134+Beregningsdata!$F$26,J134&gt;Beregningsdata!$F$25),J134-Beregningsdata!$F$25,""))</f>
        <v/>
      </c>
      <c r="L134" s="259" t="str">
        <f>IF(J134&gt;Beregningsdata!$F$27,J134-Beregningsdata!$F$27,"")</f>
        <v/>
      </c>
      <c r="M134" s="254"/>
      <c r="N134" s="254"/>
      <c r="O134" s="254"/>
      <c r="P134" s="211">
        <f>IF(D134="Ferie",Beregningsdata!$E$6,"0")+IF(D134="Feriefridag",Beregningsdata!$E$12,"0")+IF(D134="Fri",Beregningsdata!$E$11,"0")+IF(D134="Syg",Beregningsdata!$E$8,"0")+IF(D134="Barns Sygedag",Beregningsdata!$E$9,"0")+IF(D134="Barsel",Beregningsdata!$E$10,"0")</f>
        <v>0</v>
      </c>
    </row>
    <row r="135" spans="1:16" ht="16.5" x14ac:dyDescent="0.25">
      <c r="A135" s="173" t="str">
        <f t="shared" si="11"/>
        <v/>
      </c>
      <c r="B135" s="174" t="str">
        <f t="shared" si="12"/>
        <v>Fredag</v>
      </c>
      <c r="C135" s="176">
        <f t="shared" si="13"/>
        <v>43784</v>
      </c>
      <c r="D135" s="253"/>
      <c r="E135" s="287">
        <f>IF(B135="mandag",MedarbejderData!$V$10,"0")+IF(B135="tirsdag",MedarbejderData!$W$10,"0")+IF(B135="Onsdag",MedarbejderData!$X$10,"0")+IF(B135="torsdag",MedarbejderData!$Y$10,"0")+IF(B135="fredag",MedarbejderData!$Z$10,"0")+IF(B135="lørdag",MedarbejderData!$AA$10,"0")+IF(B135="søndag",MedarbejderData!$AB$10,"0")</f>
        <v>0</v>
      </c>
      <c r="F135" s="254"/>
      <c r="G135" s="254"/>
      <c r="H135" s="254"/>
      <c r="I135" s="254"/>
      <c r="J135" s="258">
        <f>IF(E135+F135+G135&lt;Beregningsdata!$G$18,E135+F135+G135,E135+F135+G135-Beregningsdata!$G$17)</f>
        <v>0</v>
      </c>
      <c r="K135" s="259" t="str">
        <f>IF(J135&gt;Beregningsdata!$G$26,Beregningsdata!$F$26,IF(AND(J135&lt;J135+Beregningsdata!$F$26,J135&gt;Beregningsdata!$F$25),J135-Beregningsdata!$F$25,""))</f>
        <v/>
      </c>
      <c r="L135" s="259" t="str">
        <f>IF(J135&gt;Beregningsdata!$F$27,J135-Beregningsdata!$F$27,"")</f>
        <v/>
      </c>
      <c r="M135" s="254"/>
      <c r="N135" s="254"/>
      <c r="O135" s="254"/>
      <c r="P135" s="211">
        <f>IF(D135="Ferie",Beregningsdata!$E$6,"0")+IF(D135="Feriefridag",Beregningsdata!$E$12,"0")+IF(D135="Fri",Beregningsdata!$E$11,"0")+IF(D135="Syg",Beregningsdata!$E$8,"0")+IF(D135="Barns Sygedag",Beregningsdata!$E$9,"0")+IF(D135="Barsel",Beregningsdata!$E$10,"0")</f>
        <v>0</v>
      </c>
    </row>
    <row r="136" spans="1:16" ht="16.5" x14ac:dyDescent="0.25">
      <c r="A136" s="173" t="str">
        <f t="shared" si="11"/>
        <v/>
      </c>
      <c r="B136" s="174" t="str">
        <f t="shared" si="12"/>
        <v>Lørdag</v>
      </c>
      <c r="C136" s="176">
        <f t="shared" si="13"/>
        <v>43785</v>
      </c>
      <c r="D136" s="253"/>
      <c r="E136" s="287">
        <f>IF(B136="mandag",MedarbejderData!$V$10,"0")+IF(B136="tirsdag",MedarbejderData!$W$10,"0")+IF(B136="Onsdag",MedarbejderData!$X$10,"0")+IF(B136="torsdag",MedarbejderData!$Y$10,"0")+IF(B136="fredag",MedarbejderData!$Z$10,"0")+IF(B136="lørdag",MedarbejderData!$AA$10,"0")+IF(B136="søndag",MedarbejderData!$AB$10,"0")</f>
        <v>0</v>
      </c>
      <c r="F136" s="254"/>
      <c r="G136" s="254"/>
      <c r="H136" s="254"/>
      <c r="I136" s="254"/>
      <c r="J136" s="258">
        <f>IF(E136+F136+G136&lt;Beregningsdata!$G$18,E136+F136+G136,E136+F136+G136-Beregningsdata!$G$17)</f>
        <v>0</v>
      </c>
      <c r="K136" s="259" t="str">
        <f>IF(J136&gt;Beregningsdata!$G$26,Beregningsdata!$F$26,IF(AND(J136&lt;J136+Beregningsdata!$F$26,J136&gt;Beregningsdata!$F$25),J136-Beregningsdata!$F$25,""))</f>
        <v/>
      </c>
      <c r="L136" s="259" t="str">
        <f>IF(J136&gt;Beregningsdata!$F$27,J136-Beregningsdata!$F$27,"")</f>
        <v/>
      </c>
      <c r="M136" s="254"/>
      <c r="N136" s="254"/>
      <c r="O136" s="254"/>
      <c r="P136" s="211">
        <f>IF(D136="Ferie",Beregningsdata!$E$6,"0")+IF(D136="Feriefridag",Beregningsdata!$E$12,"0")+IF(D136="Fri",Beregningsdata!$E$11,"0")+IF(D136="Syg",Beregningsdata!$E$8,"0")+IF(D136="Barns Sygedag",Beregningsdata!$E$9,"0")+IF(D136="Barsel",Beregningsdata!$E$10,"0")</f>
        <v>0</v>
      </c>
    </row>
    <row r="137" spans="1:16" ht="16.5" x14ac:dyDescent="0.25">
      <c r="A137" s="173" t="str">
        <f t="shared" si="11"/>
        <v/>
      </c>
      <c r="B137" s="174" t="str">
        <f t="shared" si="12"/>
        <v>Søndag</v>
      </c>
      <c r="C137" s="176">
        <f t="shared" si="13"/>
        <v>43786</v>
      </c>
      <c r="D137" s="253"/>
      <c r="E137" s="287">
        <f>IF(B137="mandag",MedarbejderData!$V$10,"0")+IF(B137="tirsdag",MedarbejderData!$W$10,"0")+IF(B137="Onsdag",MedarbejderData!$X$10,"0")+IF(B137="torsdag",MedarbejderData!$Y$10,"0")+IF(B137="fredag",MedarbejderData!$Z$10,"0")+IF(B137="lørdag",MedarbejderData!$AA$10,"0")+IF(B137="søndag",MedarbejderData!$AB$10,"0")</f>
        <v>0</v>
      </c>
      <c r="F137" s="254"/>
      <c r="G137" s="254"/>
      <c r="H137" s="254"/>
      <c r="I137" s="254"/>
      <c r="J137" s="258">
        <f>IF(E137+F137+G137&lt;Beregningsdata!$G$18,E137+F137+G137,E137+F137+G137-Beregningsdata!$G$17)</f>
        <v>0</v>
      </c>
      <c r="K137" s="259" t="str">
        <f>IF(J137&gt;Beregningsdata!$G$26,Beregningsdata!$F$26,IF(AND(J137&lt;J137+Beregningsdata!$F$26,J137&gt;Beregningsdata!$F$25),J137-Beregningsdata!$F$25,""))</f>
        <v/>
      </c>
      <c r="L137" s="259" t="str">
        <f>IF(J137&gt;Beregningsdata!$F$27,J137-Beregningsdata!$F$27,"")</f>
        <v/>
      </c>
      <c r="M137" s="254"/>
      <c r="N137" s="254"/>
      <c r="O137" s="254"/>
      <c r="P137" s="211">
        <f>IF(D137="Ferie",Beregningsdata!$E$6,"0")+IF(D137="Feriefridag",Beregningsdata!$E$12,"0")+IF(D137="Fri",Beregningsdata!$E$11,"0")+IF(D137="Syg",Beregningsdata!$E$8,"0")+IF(D137="Barns Sygedag",Beregningsdata!$E$9,"0")+IF(D137="Barsel",Beregningsdata!$E$10,"0")</f>
        <v>0</v>
      </c>
    </row>
    <row r="138" spans="1:16" ht="16.5" x14ac:dyDescent="0.25">
      <c r="A138" s="173">
        <f t="shared" si="11"/>
        <v>47</v>
      </c>
      <c r="B138" s="174" t="str">
        <f t="shared" si="12"/>
        <v>Mandag</v>
      </c>
      <c r="C138" s="177">
        <f t="shared" si="13"/>
        <v>43787</v>
      </c>
      <c r="D138" s="253"/>
      <c r="E138" s="287">
        <f>IF(B138="mandag",MedarbejderData!$V$10,"0")+IF(B138="tirsdag",MedarbejderData!$W$10,"0")+IF(B138="Onsdag",MedarbejderData!$X$10,"0")+IF(B138="torsdag",MedarbejderData!$Y$10,"0")+IF(B138="fredag",MedarbejderData!$Z$10,"0")+IF(B138="lørdag",MedarbejderData!$AA$10,"0")+IF(B138="søndag",MedarbejderData!$AB$10,"0")</f>
        <v>0</v>
      </c>
      <c r="F138" s="254"/>
      <c r="G138" s="254"/>
      <c r="H138" s="254"/>
      <c r="I138" s="254"/>
      <c r="J138" s="258">
        <f>IF(E138+F138+G138&lt;Beregningsdata!$G$18,E138+F138+G138,E138+F138+G138-Beregningsdata!$G$17)</f>
        <v>0</v>
      </c>
      <c r="K138" s="259" t="str">
        <f>IF(J138&gt;Beregningsdata!$G$26,Beregningsdata!$F$26,IF(AND(J138&lt;J138+Beregningsdata!$F$26,J138&gt;Beregningsdata!$F$25),J138-Beregningsdata!$F$25,""))</f>
        <v/>
      </c>
      <c r="L138" s="259" t="str">
        <f>IF(J138&gt;Beregningsdata!$F$27,J138-Beregningsdata!$F$27,"")</f>
        <v/>
      </c>
      <c r="M138" s="254"/>
      <c r="N138" s="254"/>
      <c r="O138" s="254"/>
      <c r="P138" s="211">
        <f>IF(D138="Ferie",Beregningsdata!$E$6,"0")+IF(D138="Feriefridag",Beregningsdata!$E$12,"0")+IF(D138="Fri",Beregningsdata!$E$11,"0")+IF(D138="Syg",Beregningsdata!$E$8,"0")+IF(D138="Barns Sygedag",Beregningsdata!$E$9,"0")+IF(D138="Barsel",Beregningsdata!$E$10,"0")</f>
        <v>0</v>
      </c>
    </row>
    <row r="139" spans="1:16" ht="16.5" x14ac:dyDescent="0.25">
      <c r="A139" s="178"/>
      <c r="B139" s="179"/>
      <c r="C139" s="180"/>
      <c r="D139" s="206"/>
      <c r="E139" s="215">
        <f>SUM(E104:E138)</f>
        <v>0</v>
      </c>
      <c r="F139" s="215">
        <f t="shared" ref="F139:I139" si="14">SUM(F104:F138)</f>
        <v>0</v>
      </c>
      <c r="G139" s="215">
        <f t="shared" si="14"/>
        <v>0</v>
      </c>
      <c r="H139" s="215">
        <f t="shared" si="14"/>
        <v>0</v>
      </c>
      <c r="I139" s="215">
        <f t="shared" si="14"/>
        <v>0</v>
      </c>
      <c r="J139" s="215">
        <f>SUM(J104:J138)</f>
        <v>0</v>
      </c>
      <c r="K139" s="215">
        <f t="shared" ref="K139:N139" si="15">SUM(K104:K138)</f>
        <v>0</v>
      </c>
      <c r="L139" s="215">
        <f t="shared" si="15"/>
        <v>0</v>
      </c>
      <c r="M139" s="215">
        <f t="shared" si="15"/>
        <v>0</v>
      </c>
      <c r="N139" s="215">
        <f t="shared" si="15"/>
        <v>0</v>
      </c>
      <c r="O139" s="215">
        <f>SUM(O104:O138)</f>
        <v>0</v>
      </c>
      <c r="P139" s="213"/>
    </row>
    <row r="140" spans="1:16" x14ac:dyDescent="0.25">
      <c r="A140" s="182"/>
      <c r="B140" s="183"/>
      <c r="C140" s="183"/>
      <c r="D140" s="183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6"/>
    </row>
    <row r="141" spans="1:16" x14ac:dyDescent="0.25">
      <c r="A141" s="187" t="s">
        <v>87</v>
      </c>
      <c r="B141" s="343"/>
      <c r="C141" s="344"/>
      <c r="D141" s="267"/>
      <c r="E141" s="269"/>
      <c r="F141" s="268"/>
      <c r="G141" s="185"/>
      <c r="H141" s="185"/>
      <c r="I141" s="185"/>
      <c r="J141" s="185"/>
      <c r="K141" s="185"/>
      <c r="L141" s="185"/>
      <c r="M141" s="185"/>
      <c r="N141" s="185"/>
      <c r="O141" s="185"/>
      <c r="P141" s="186"/>
    </row>
    <row r="142" spans="1:16" x14ac:dyDescent="0.25">
      <c r="A142" s="187" t="s">
        <v>87</v>
      </c>
      <c r="B142" s="343"/>
      <c r="C142" s="345"/>
      <c r="D142" s="267"/>
      <c r="E142" s="269"/>
      <c r="F142" s="268"/>
      <c r="G142" s="185"/>
      <c r="H142" s="185"/>
      <c r="I142" s="185"/>
      <c r="J142" s="185"/>
      <c r="K142" s="185"/>
      <c r="L142" s="185"/>
      <c r="M142" s="185"/>
      <c r="N142" s="185"/>
      <c r="O142" s="185"/>
      <c r="P142" s="186"/>
    </row>
    <row r="143" spans="1:16" x14ac:dyDescent="0.25">
      <c r="A143" s="187" t="s">
        <v>87</v>
      </c>
      <c r="B143" s="343"/>
      <c r="C143" s="345"/>
      <c r="D143" s="267"/>
      <c r="E143" s="269"/>
      <c r="F143" s="268"/>
      <c r="G143" s="185"/>
      <c r="H143" s="185"/>
      <c r="I143" s="185"/>
      <c r="J143" s="185"/>
      <c r="K143" s="185"/>
      <c r="L143" s="185"/>
      <c r="M143" s="185"/>
      <c r="N143" s="185"/>
      <c r="O143" s="185"/>
      <c r="P143" s="186"/>
    </row>
    <row r="144" spans="1:16" x14ac:dyDescent="0.25">
      <c r="A144" s="188"/>
      <c r="B144" s="189"/>
      <c r="C144" s="189"/>
      <c r="D144" s="189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1"/>
    </row>
    <row r="145" spans="1:16" x14ac:dyDescent="0.25">
      <c r="A145" s="192"/>
      <c r="B145" s="192"/>
      <c r="C145" s="192"/>
      <c r="D145" s="192"/>
      <c r="E145" s="193"/>
      <c r="F145" s="193"/>
      <c r="G145" s="193"/>
      <c r="H145" s="193"/>
      <c r="I145" s="193"/>
      <c r="J145" s="193"/>
      <c r="K145" s="193"/>
      <c r="L145" s="193"/>
      <c r="M145" s="193"/>
      <c r="N145" s="193"/>
      <c r="O145" s="193"/>
      <c r="P145" s="192"/>
    </row>
    <row r="146" spans="1:16" x14ac:dyDescent="0.25">
      <c r="A146" s="1">
        <v>4</v>
      </c>
    </row>
    <row r="147" spans="1:16" x14ac:dyDescent="0.25">
      <c r="A147" s="347" t="s">
        <v>0</v>
      </c>
      <c r="B147" s="348"/>
      <c r="C147" s="240" t="s">
        <v>148</v>
      </c>
      <c r="D147" s="172" t="s">
        <v>1</v>
      </c>
      <c r="E147" s="265"/>
    </row>
    <row r="148" spans="1:16" x14ac:dyDescent="0.25">
      <c r="A148" s="349" t="str">
        <f>MedarbejderData!B11</f>
        <v>n4</v>
      </c>
      <c r="B148" s="350"/>
      <c r="C148" s="243" t="str">
        <f>MedarbejderData!C11</f>
        <v>l4</v>
      </c>
      <c r="D148" s="243" t="str">
        <f>MedarbejderData!D11</f>
        <v>a4</v>
      </c>
      <c r="E148" s="266"/>
    </row>
    <row r="149" spans="1:16" ht="28.5" customHeight="1" x14ac:dyDescent="0.25">
      <c r="A149" s="346" t="s">
        <v>222</v>
      </c>
      <c r="B149" s="346" t="s">
        <v>150</v>
      </c>
      <c r="C149" s="346" t="s">
        <v>225</v>
      </c>
      <c r="D149" s="346" t="s">
        <v>224</v>
      </c>
      <c r="E149" s="346" t="str">
        <f>Beregningsdata!B21</f>
        <v>Rengøring</v>
      </c>
      <c r="F149" s="346" t="str">
        <f>Beregningsdata!C21</f>
        <v>Ventilation</v>
      </c>
      <c r="G149" s="346" t="str">
        <f>Beregningsdata!D21</f>
        <v>Vinduespolering</v>
      </c>
      <c r="H149" s="346" t="str">
        <f>Beregningsdata!E21</f>
        <v>Rengøring</v>
      </c>
      <c r="I149" s="346" t="str">
        <f>Beregningsdata!F21</f>
        <v>Graffiti</v>
      </c>
      <c r="J149" s="346" t="s">
        <v>230</v>
      </c>
      <c r="K149" s="328" t="s">
        <v>226</v>
      </c>
      <c r="L149" s="328" t="s">
        <v>60</v>
      </c>
      <c r="M149" s="328" t="s">
        <v>228</v>
      </c>
      <c r="N149" s="328" t="s">
        <v>227</v>
      </c>
      <c r="O149" s="328" t="s">
        <v>229</v>
      </c>
      <c r="P149" s="346" t="s">
        <v>223</v>
      </c>
    </row>
    <row r="150" spans="1:16" x14ac:dyDescent="0.25">
      <c r="A150" s="341"/>
      <c r="B150" s="341"/>
      <c r="C150" s="341"/>
      <c r="D150" s="341"/>
      <c r="E150" s="341"/>
      <c r="F150" s="341"/>
      <c r="G150" s="341"/>
      <c r="H150" s="341"/>
      <c r="I150" s="341"/>
      <c r="J150" s="341"/>
      <c r="K150" s="330"/>
      <c r="L150" s="330"/>
      <c r="M150" s="330"/>
      <c r="N150" s="330"/>
      <c r="O150" s="330"/>
      <c r="P150" s="340"/>
    </row>
    <row r="151" spans="1:16" ht="16.5" x14ac:dyDescent="0.25">
      <c r="A151" s="173" t="str">
        <f t="shared" ref="A151:A185" si="16">IF(OR(SUM(C151)&lt;360,AND(ROW()&lt;&gt;3,WEEKDAY(C151,WDT)&lt;&gt;1)),"",TRUNC((C151-WEEKDAY(C151,WDT)-DATE(YEAR(C151+4-WEEKDAY(C151,WDT)),1,-10))/7))</f>
        <v/>
      </c>
      <c r="B151" s="174" t="str">
        <f>PROPER(TEXT(C151,"dddd"))</f>
        <v>Tirsdag</v>
      </c>
      <c r="C151" s="175">
        <f>A3</f>
        <v>43753</v>
      </c>
      <c r="D151" s="253"/>
      <c r="E151" s="287">
        <f>IF(B151="mandag",MedarbejderData!$V$11,"0")+IF(B151="tirsdag",MedarbejderData!$W$11,"0")+IF(B151="Onsdag",MedarbejderData!$X$11,"0")+IF(B151="torsdag",MedarbejderData!$Y$11,"0")+IF(B151="fredag",MedarbejderData!$Z$11,"0")+IF(B151="lørdag",MedarbejderData!$AA$11,"0")+IF(B151="søndag",MedarbejderData!$AB$11,"0")</f>
        <v>0</v>
      </c>
      <c r="F151" s="254"/>
      <c r="G151" s="254"/>
      <c r="H151" s="254"/>
      <c r="I151" s="254"/>
      <c r="J151" s="258">
        <f>IF(E151+F151+G151&lt;Beregningsdata!$G$18,E151+F151+G151,E151+F151+G151-Beregningsdata!$G$17)</f>
        <v>0</v>
      </c>
      <c r="K151" s="259" t="str">
        <f>IF(J151&gt;Beregningsdata!$G$26,Beregningsdata!$F$26,IF(AND(J151&lt;J151+Beregningsdata!$F$26,J151&gt;Beregningsdata!$F$25),J151-Beregningsdata!$F$25,""))</f>
        <v/>
      </c>
      <c r="L151" s="259" t="str">
        <f>IF(J151&gt;Beregningsdata!$F$27,J151-Beregningsdata!$F$27,"")</f>
        <v/>
      </c>
      <c r="M151" s="254"/>
      <c r="N151" s="254"/>
      <c r="O151" s="254"/>
      <c r="P151" s="210">
        <f>IF(D151="Ferie",Beregningsdata!$E$6,"0")+IF(D151="Feriefridag",Beregningsdata!$E$12,"0")+IF(D151="Fri",Beregningsdata!$E$11,"0")+IF(D151="Syg",Beregningsdata!$E$8,"0")+IF(D151="Barns Sygedag",Beregningsdata!$E$9,"0")+IF(D151="Barsel",Beregningsdata!$E$10,"0")</f>
        <v>0</v>
      </c>
    </row>
    <row r="152" spans="1:16" ht="16.5" x14ac:dyDescent="0.25">
      <c r="A152" s="173" t="str">
        <f t="shared" si="16"/>
        <v/>
      </c>
      <c r="B152" s="174" t="str">
        <f t="shared" ref="B152:B185" si="17">PROPER(TEXT(C152,"dddd"))</f>
        <v>Onsdag</v>
      </c>
      <c r="C152" s="176">
        <f>C151+1</f>
        <v>43754</v>
      </c>
      <c r="D152" s="253"/>
      <c r="E152" s="287">
        <f>IF(B152="mandag",MedarbejderData!$V$11,"0")+IF(B152="tirsdag",MedarbejderData!$W$11,"0")+IF(B152="Onsdag",MedarbejderData!$X$11,"0")+IF(B152="torsdag",MedarbejderData!$Y$11,"0")+IF(B152="fredag",MedarbejderData!$Z$11,"0")+IF(B152="lørdag",MedarbejderData!$AA$11,"0")+IF(B152="søndag",MedarbejderData!$AB$11,"0")</f>
        <v>0</v>
      </c>
      <c r="F152" s="254"/>
      <c r="G152" s="254"/>
      <c r="H152" s="254"/>
      <c r="I152" s="254"/>
      <c r="J152" s="258">
        <f>IF(E152+F152+G152&lt;Beregningsdata!$G$18,E152+F152+G152,E152+F152+G152-Beregningsdata!$G$17)</f>
        <v>0</v>
      </c>
      <c r="K152" s="259" t="str">
        <f>IF(J152&gt;Beregningsdata!$G$26,Beregningsdata!$F$26,IF(AND(J152&lt;J152+Beregningsdata!$F$26,J152&gt;Beregningsdata!$F$25),J152-Beregningsdata!$F$25,""))</f>
        <v/>
      </c>
      <c r="L152" s="259" t="str">
        <f>IF(J152&gt;Beregningsdata!$F$27,J152-Beregningsdata!$F$27,"")</f>
        <v/>
      </c>
      <c r="M152" s="254"/>
      <c r="N152" s="254"/>
      <c r="O152" s="254"/>
      <c r="P152" s="211">
        <f>IF(D152="Ferie",Beregningsdata!$E$6,"0")+IF(D152="Feriefridag",Beregningsdata!$E$12,"0")+IF(D152="Fri",Beregningsdata!$E$11,"0")+IF(D152="Syg",Beregningsdata!$E$8,"0")+IF(D152="Barns Sygedag",Beregningsdata!$E$9,"0")+IF(D152="Barsel",Beregningsdata!$E$10,"0")</f>
        <v>0</v>
      </c>
    </row>
    <row r="153" spans="1:16" ht="16.5" x14ac:dyDescent="0.25">
      <c r="A153" s="173" t="str">
        <f t="shared" si="16"/>
        <v/>
      </c>
      <c r="B153" s="174" t="str">
        <f t="shared" si="17"/>
        <v>Torsdag</v>
      </c>
      <c r="C153" s="176">
        <f t="shared" ref="C153:C185" si="18">C152+1</f>
        <v>43755</v>
      </c>
      <c r="D153" s="253"/>
      <c r="E153" s="287">
        <f>IF(B153="mandag",MedarbejderData!$V$11,"0")+IF(B153="tirsdag",MedarbejderData!$W$11,"0")+IF(B153="Onsdag",MedarbejderData!$X$11,"0")+IF(B153="torsdag",MedarbejderData!$Y$11,"0")+IF(B153="fredag",MedarbejderData!$Z$11,"0")+IF(B153="lørdag",MedarbejderData!$AA$11,"0")+IF(B153="søndag",MedarbejderData!$AB$11,"0")</f>
        <v>0</v>
      </c>
      <c r="F153" s="254"/>
      <c r="G153" s="254"/>
      <c r="H153" s="254"/>
      <c r="I153" s="254"/>
      <c r="J153" s="258">
        <f>IF(E153+F153+G153&lt;Beregningsdata!$G$18,E153+F153+G153,E153+F153+G153-Beregningsdata!$G$17)</f>
        <v>0</v>
      </c>
      <c r="K153" s="259" t="str">
        <f>IF(J153&gt;Beregningsdata!$G$26,Beregningsdata!$F$26,IF(AND(J153&lt;J153+Beregningsdata!$F$26,J153&gt;Beregningsdata!$F$25),J153-Beregningsdata!$F$25,""))</f>
        <v/>
      </c>
      <c r="L153" s="259" t="str">
        <f>IF(J153&gt;Beregningsdata!$F$27,J153-Beregningsdata!$F$27,"")</f>
        <v/>
      </c>
      <c r="M153" s="254"/>
      <c r="N153" s="254"/>
      <c r="O153" s="254"/>
      <c r="P153" s="211">
        <f>IF(D153="Ferie",Beregningsdata!$E$6,"0")+IF(D153="Feriefridag",Beregningsdata!$E$12,"0")+IF(D153="Fri",Beregningsdata!$E$11,"0")+IF(D153="Syg",Beregningsdata!$E$8,"0")+IF(D153="Barns Sygedag",Beregningsdata!$E$9,"0")+IF(D153="Barsel",Beregningsdata!$E$10,"0")</f>
        <v>0</v>
      </c>
    </row>
    <row r="154" spans="1:16" ht="16.5" x14ac:dyDescent="0.25">
      <c r="A154" s="173" t="str">
        <f t="shared" si="16"/>
        <v/>
      </c>
      <c r="B154" s="174" t="str">
        <f t="shared" si="17"/>
        <v>Fredag</v>
      </c>
      <c r="C154" s="176">
        <f t="shared" si="18"/>
        <v>43756</v>
      </c>
      <c r="D154" s="253"/>
      <c r="E154" s="287">
        <f>IF(B154="mandag",MedarbejderData!$V$11,"0")+IF(B154="tirsdag",MedarbejderData!$W$11,"0")+IF(B154="Onsdag",MedarbejderData!$X$11,"0")+IF(B154="torsdag",MedarbejderData!$Y$11,"0")+IF(B154="fredag",MedarbejderData!$Z$11,"0")+IF(B154="lørdag",MedarbejderData!$AA$11,"0")+IF(B154="søndag",MedarbejderData!$AB$11,"0")</f>
        <v>0</v>
      </c>
      <c r="F154" s="254"/>
      <c r="G154" s="254"/>
      <c r="H154" s="254"/>
      <c r="I154" s="254"/>
      <c r="J154" s="258">
        <f>IF(E154+F154+G154&lt;Beregningsdata!$G$18,E154+F154+G154,E154+F154+G154-Beregningsdata!$G$17)</f>
        <v>0</v>
      </c>
      <c r="K154" s="259" t="str">
        <f>IF(J154&gt;Beregningsdata!$G$26,Beregningsdata!$F$26,IF(AND(J154&lt;J154+Beregningsdata!$F$26,J154&gt;Beregningsdata!$F$25),J154-Beregningsdata!$F$25,""))</f>
        <v/>
      </c>
      <c r="L154" s="259" t="str">
        <f>IF(J154&gt;Beregningsdata!$F$27,J154-Beregningsdata!$F$27,"")</f>
        <v/>
      </c>
      <c r="M154" s="254"/>
      <c r="N154" s="254"/>
      <c r="O154" s="254"/>
      <c r="P154" s="211">
        <f>IF(D154="Ferie",Beregningsdata!$E$6,"0")+IF(D154="Feriefridag",Beregningsdata!$E$12,"0")+IF(D154="Fri",Beregningsdata!$E$11,"0")+IF(D154="Syg",Beregningsdata!$E$8,"0")+IF(D154="Barns Sygedag",Beregningsdata!$E$9,"0")+IF(D154="Barsel",Beregningsdata!$E$10,"0")</f>
        <v>0</v>
      </c>
    </row>
    <row r="155" spans="1:16" ht="16.5" x14ac:dyDescent="0.25">
      <c r="A155" s="173" t="str">
        <f t="shared" si="16"/>
        <v/>
      </c>
      <c r="B155" s="174" t="str">
        <f t="shared" si="17"/>
        <v>Lørdag</v>
      </c>
      <c r="C155" s="176">
        <f t="shared" si="18"/>
        <v>43757</v>
      </c>
      <c r="D155" s="253"/>
      <c r="E155" s="287">
        <f>IF(B155="mandag",MedarbejderData!$V$11,"0")+IF(B155="tirsdag",MedarbejderData!$W$11,"0")+IF(B155="Onsdag",MedarbejderData!$X$11,"0")+IF(B155="torsdag",MedarbejderData!$Y$11,"0")+IF(B155="fredag",MedarbejderData!$Z$11,"0")+IF(B155="lørdag",MedarbejderData!$AA$11,"0")+IF(B155="søndag",MedarbejderData!$AB$11,"0")</f>
        <v>0</v>
      </c>
      <c r="F155" s="254"/>
      <c r="G155" s="254"/>
      <c r="H155" s="254"/>
      <c r="I155" s="254"/>
      <c r="J155" s="258">
        <f>IF(E155+F155+G155&lt;Beregningsdata!$G$18,E155+F155+G155,E155+F155+G155-Beregningsdata!$G$17)</f>
        <v>0</v>
      </c>
      <c r="K155" s="259" t="str">
        <f>IF(J155&gt;Beregningsdata!$G$26,Beregningsdata!$F$26,IF(AND(J155&lt;J155+Beregningsdata!$F$26,J155&gt;Beregningsdata!$F$25),J155-Beregningsdata!$F$25,""))</f>
        <v/>
      </c>
      <c r="L155" s="259" t="str">
        <f>IF(J155&gt;Beregningsdata!$F$27,J155-Beregningsdata!$F$27,"")</f>
        <v/>
      </c>
      <c r="M155" s="254"/>
      <c r="N155" s="254"/>
      <c r="O155" s="254"/>
      <c r="P155" s="211">
        <f>IF(D155="Ferie",Beregningsdata!$E$6,"0")+IF(D155="Feriefridag",Beregningsdata!$E$12,"0")+IF(D155="Fri",Beregningsdata!$E$11,"0")+IF(D155="Syg",Beregningsdata!$E$8,"0")+IF(D155="Barns Sygedag",Beregningsdata!$E$9,"0")+IF(D155="Barsel",Beregningsdata!$E$10,"0")</f>
        <v>0</v>
      </c>
    </row>
    <row r="156" spans="1:16" ht="16.5" x14ac:dyDescent="0.25">
      <c r="A156" s="173" t="str">
        <f t="shared" si="16"/>
        <v/>
      </c>
      <c r="B156" s="174" t="str">
        <f t="shared" si="17"/>
        <v>Søndag</v>
      </c>
      <c r="C156" s="176">
        <f t="shared" si="18"/>
        <v>43758</v>
      </c>
      <c r="D156" s="253"/>
      <c r="E156" s="287">
        <f>IF(B156="mandag",MedarbejderData!$V$11,"0")+IF(B156="tirsdag",MedarbejderData!$W$11,"0")+IF(B156="Onsdag",MedarbejderData!$X$11,"0")+IF(B156="torsdag",MedarbejderData!$Y$11,"0")+IF(B156="fredag",MedarbejderData!$Z$11,"0")+IF(B156="lørdag",MedarbejderData!$AA$11,"0")+IF(B156="søndag",MedarbejderData!$AB$11,"0")</f>
        <v>0</v>
      </c>
      <c r="F156" s="254"/>
      <c r="G156" s="254"/>
      <c r="H156" s="254"/>
      <c r="I156" s="254"/>
      <c r="J156" s="258">
        <f>IF(E156+F156+G156&lt;Beregningsdata!$G$18,E156+F156+G156,E156+F156+G156-Beregningsdata!$G$17)</f>
        <v>0</v>
      </c>
      <c r="K156" s="259" t="str">
        <f>IF(J156&gt;Beregningsdata!$G$26,Beregningsdata!$F$26,IF(AND(J156&lt;J156+Beregningsdata!$F$26,J156&gt;Beregningsdata!$F$25),J156-Beregningsdata!$F$25,""))</f>
        <v/>
      </c>
      <c r="L156" s="259" t="str">
        <f>IF(J156&gt;Beregningsdata!$F$27,J156-Beregningsdata!$F$27,"")</f>
        <v/>
      </c>
      <c r="M156" s="254"/>
      <c r="N156" s="254"/>
      <c r="O156" s="254"/>
      <c r="P156" s="211">
        <f>IF(D156="Ferie",Beregningsdata!$E$6,"0")+IF(D156="Feriefridag",Beregningsdata!$E$12,"0")+IF(D156="Fri",Beregningsdata!$E$11,"0")+IF(D156="Syg",Beregningsdata!$E$8,"0")+IF(D156="Barns Sygedag",Beregningsdata!$E$9,"0")+IF(D156="Barsel",Beregningsdata!$E$10,"0")</f>
        <v>0</v>
      </c>
    </row>
    <row r="157" spans="1:16" ht="16.5" x14ac:dyDescent="0.25">
      <c r="A157" s="173">
        <f t="shared" si="16"/>
        <v>43</v>
      </c>
      <c r="B157" s="174" t="str">
        <f t="shared" si="17"/>
        <v>Mandag</v>
      </c>
      <c r="C157" s="176">
        <f t="shared" si="18"/>
        <v>43759</v>
      </c>
      <c r="D157" s="253"/>
      <c r="E157" s="287">
        <f>IF(B157="mandag",MedarbejderData!$V$11,"0")+IF(B157="tirsdag",MedarbejderData!$W$11,"0")+IF(B157="Onsdag",MedarbejderData!$X$11,"0")+IF(B157="torsdag",MedarbejderData!$Y$11,"0")+IF(B157="fredag",MedarbejderData!$Z$11,"0")+IF(B157="lørdag",MedarbejderData!$AA$11,"0")+IF(B157="søndag",MedarbejderData!$AB$11,"0")</f>
        <v>0</v>
      </c>
      <c r="F157" s="254"/>
      <c r="G157" s="254"/>
      <c r="H157" s="254"/>
      <c r="I157" s="254"/>
      <c r="J157" s="258">
        <f>IF(E157+F157+G157&lt;Beregningsdata!$G$18,E157+F157+G157,E157+F157+G157-Beregningsdata!$G$17)</f>
        <v>0</v>
      </c>
      <c r="K157" s="259" t="str">
        <f>IF(J157&gt;Beregningsdata!$G$26,Beregningsdata!$F$26,IF(AND(J157&lt;J157+Beregningsdata!$F$26,J157&gt;Beregningsdata!$F$25),J157-Beregningsdata!$F$25,""))</f>
        <v/>
      </c>
      <c r="L157" s="259" t="str">
        <f>IF(J157&gt;Beregningsdata!$F$27,J157-Beregningsdata!$F$27,"")</f>
        <v/>
      </c>
      <c r="M157" s="254"/>
      <c r="N157" s="254"/>
      <c r="O157" s="254"/>
      <c r="P157" s="211">
        <f>IF(D157="Ferie",Beregningsdata!$E$6,"0")+IF(D157="Feriefridag",Beregningsdata!$E$12,"0")+IF(D157="Fri",Beregningsdata!$E$11,"0")+IF(D157="Syg",Beregningsdata!$E$8,"0")+IF(D157="Barns Sygedag",Beregningsdata!$E$9,"0")+IF(D157="Barsel",Beregningsdata!$E$10,"0")</f>
        <v>0</v>
      </c>
    </row>
    <row r="158" spans="1:16" ht="16.5" x14ac:dyDescent="0.25">
      <c r="A158" s="173" t="str">
        <f t="shared" si="16"/>
        <v/>
      </c>
      <c r="B158" s="174" t="str">
        <f t="shared" si="17"/>
        <v>Tirsdag</v>
      </c>
      <c r="C158" s="176">
        <f t="shared" si="18"/>
        <v>43760</v>
      </c>
      <c r="D158" s="253"/>
      <c r="E158" s="287">
        <f>IF(B158="mandag",MedarbejderData!$V$11,"0")+IF(B158="tirsdag",MedarbejderData!$W$11,"0")+IF(B158="Onsdag",MedarbejderData!$X$11,"0")+IF(B158="torsdag",MedarbejderData!$Y$11,"0")+IF(B158="fredag",MedarbejderData!$Z$11,"0")+IF(B158="lørdag",MedarbejderData!$AA$11,"0")+IF(B158="søndag",MedarbejderData!$AB$11,"0")</f>
        <v>0</v>
      </c>
      <c r="F158" s="254"/>
      <c r="G158" s="254"/>
      <c r="H158" s="254"/>
      <c r="I158" s="254"/>
      <c r="J158" s="258">
        <f>IF(E158+F158+G158&lt;Beregningsdata!$G$18,E158+F158+G158,E158+F158+G158-Beregningsdata!$G$17)</f>
        <v>0</v>
      </c>
      <c r="K158" s="259" t="str">
        <f>IF(J158&gt;Beregningsdata!$G$26,Beregningsdata!$F$26,IF(AND(J158&lt;J158+Beregningsdata!$F$26,J158&gt;Beregningsdata!$F$25),J158-Beregningsdata!$F$25,""))</f>
        <v/>
      </c>
      <c r="L158" s="259" t="str">
        <f>IF(J158&gt;Beregningsdata!$F$27,J158-Beregningsdata!$F$27,"")</f>
        <v/>
      </c>
      <c r="M158" s="254"/>
      <c r="N158" s="254"/>
      <c r="O158" s="254"/>
      <c r="P158" s="211">
        <f>IF(D158="Ferie",Beregningsdata!$E$6,"0")+IF(D158="Feriefridag",Beregningsdata!$E$12,"0")+IF(D158="Fri",Beregningsdata!$E$11,"0")+IF(D158="Syg",Beregningsdata!$E$8,"0")+IF(D158="Barns Sygedag",Beregningsdata!$E$9,"0")+IF(D158="Barsel",Beregningsdata!$E$10,"0")</f>
        <v>0</v>
      </c>
    </row>
    <row r="159" spans="1:16" ht="16.5" x14ac:dyDescent="0.25">
      <c r="A159" s="173" t="str">
        <f t="shared" si="16"/>
        <v/>
      </c>
      <c r="B159" s="174" t="str">
        <f t="shared" si="17"/>
        <v>Onsdag</v>
      </c>
      <c r="C159" s="176">
        <f t="shared" si="18"/>
        <v>43761</v>
      </c>
      <c r="D159" s="253"/>
      <c r="E159" s="287">
        <f>IF(B159="mandag",MedarbejderData!$V$11,"0")+IF(B159="tirsdag",MedarbejderData!$W$11,"0")+IF(B159="Onsdag",MedarbejderData!$X$11,"0")+IF(B159="torsdag",MedarbejderData!$Y$11,"0")+IF(B159="fredag",MedarbejderData!$Z$11,"0")+IF(B159="lørdag",MedarbejderData!$AA$11,"0")+IF(B159="søndag",MedarbejderData!$AB$11,"0")</f>
        <v>0</v>
      </c>
      <c r="F159" s="254"/>
      <c r="G159" s="254"/>
      <c r="H159" s="254"/>
      <c r="I159" s="254"/>
      <c r="J159" s="258">
        <f>IF(E159+F159+G159&lt;Beregningsdata!$G$18,E159+F159+G159,E159+F159+G159-Beregningsdata!$G$17)</f>
        <v>0</v>
      </c>
      <c r="K159" s="259" t="str">
        <f>IF(J159&gt;Beregningsdata!$G$26,Beregningsdata!$F$26,IF(AND(J159&lt;J159+Beregningsdata!$F$26,J159&gt;Beregningsdata!$F$25),J159-Beregningsdata!$F$25,""))</f>
        <v/>
      </c>
      <c r="L159" s="259" t="str">
        <f>IF(J159&gt;Beregningsdata!$F$27,J159-Beregningsdata!$F$27,"")</f>
        <v/>
      </c>
      <c r="M159" s="254"/>
      <c r="N159" s="254"/>
      <c r="O159" s="254"/>
      <c r="P159" s="211">
        <f>IF(D159="Ferie",Beregningsdata!$E$6,"0")+IF(D159="Feriefridag",Beregningsdata!$E$12,"0")+IF(D159="Fri",Beregningsdata!$E$11,"0")+IF(D159="Syg",Beregningsdata!$E$8,"0")+IF(D159="Barns Sygedag",Beregningsdata!$E$9,"0")+IF(D159="Barsel",Beregningsdata!$E$10,"0")</f>
        <v>0</v>
      </c>
    </row>
    <row r="160" spans="1:16" ht="16.5" x14ac:dyDescent="0.25">
      <c r="A160" s="173" t="str">
        <f t="shared" si="16"/>
        <v/>
      </c>
      <c r="B160" s="174" t="str">
        <f t="shared" si="17"/>
        <v>Torsdag</v>
      </c>
      <c r="C160" s="176">
        <f t="shared" si="18"/>
        <v>43762</v>
      </c>
      <c r="D160" s="253"/>
      <c r="E160" s="287">
        <f>IF(B160="mandag",MedarbejderData!$V$11,"0")+IF(B160="tirsdag",MedarbejderData!$W$11,"0")+IF(B160="Onsdag",MedarbejderData!$X$11,"0")+IF(B160="torsdag",MedarbejderData!$Y$11,"0")+IF(B160="fredag",MedarbejderData!$Z$11,"0")+IF(B160="lørdag",MedarbejderData!$AA$11,"0")+IF(B160="søndag",MedarbejderData!$AB$11,"0")</f>
        <v>0</v>
      </c>
      <c r="F160" s="254"/>
      <c r="G160" s="254"/>
      <c r="H160" s="254"/>
      <c r="I160" s="254"/>
      <c r="J160" s="258">
        <f>IF(E160+F160+G160&lt;Beregningsdata!$G$18,E160+F160+G160,E160+F160+G160-Beregningsdata!$G$17)</f>
        <v>0</v>
      </c>
      <c r="K160" s="259" t="str">
        <f>IF(J160&gt;Beregningsdata!$G$26,Beregningsdata!$F$26,IF(AND(J160&lt;J160+Beregningsdata!$F$26,J160&gt;Beregningsdata!$F$25),J160-Beregningsdata!$F$25,""))</f>
        <v/>
      </c>
      <c r="L160" s="259" t="str">
        <f>IF(J160&gt;Beregningsdata!$F$27,J160-Beregningsdata!$F$27,"")</f>
        <v/>
      </c>
      <c r="M160" s="254"/>
      <c r="N160" s="254"/>
      <c r="O160" s="254"/>
      <c r="P160" s="211">
        <f>IF(D160="Ferie",Beregningsdata!$E$6,"0")+IF(D160="Feriefridag",Beregningsdata!$E$12,"0")+IF(D160="Fri",Beregningsdata!$E$11,"0")+IF(D160="Syg",Beregningsdata!$E$8,"0")+IF(D160="Barns Sygedag",Beregningsdata!$E$9,"0")+IF(D160="Barsel",Beregningsdata!$E$10,"0")</f>
        <v>0</v>
      </c>
    </row>
    <row r="161" spans="1:16" ht="16.5" x14ac:dyDescent="0.25">
      <c r="A161" s="173" t="str">
        <f t="shared" si="16"/>
        <v/>
      </c>
      <c r="B161" s="174" t="str">
        <f t="shared" si="17"/>
        <v>Fredag</v>
      </c>
      <c r="C161" s="176">
        <f t="shared" si="18"/>
        <v>43763</v>
      </c>
      <c r="D161" s="253"/>
      <c r="E161" s="287">
        <f>IF(B161="mandag",MedarbejderData!$V$11,"0")+IF(B161="tirsdag",MedarbejderData!$W$11,"0")+IF(B161="Onsdag",MedarbejderData!$X$11,"0")+IF(B161="torsdag",MedarbejderData!$Y$11,"0")+IF(B161="fredag",MedarbejderData!$Z$11,"0")+IF(B161="lørdag",MedarbejderData!$AA$11,"0")+IF(B161="søndag",MedarbejderData!$AB$11,"0")</f>
        <v>0</v>
      </c>
      <c r="F161" s="254"/>
      <c r="G161" s="254"/>
      <c r="H161" s="254"/>
      <c r="I161" s="254"/>
      <c r="J161" s="258">
        <f>IF(E161+F161+G161&lt;Beregningsdata!$G$18,E161+F161+G161,E161+F161+G161-Beregningsdata!$G$17)</f>
        <v>0</v>
      </c>
      <c r="K161" s="259" t="str">
        <f>IF(J161&gt;Beregningsdata!$G$26,Beregningsdata!$F$26,IF(AND(J161&lt;J161+Beregningsdata!$F$26,J161&gt;Beregningsdata!$F$25),J161-Beregningsdata!$F$25,""))</f>
        <v/>
      </c>
      <c r="L161" s="259" t="str">
        <f>IF(J161&gt;Beregningsdata!$F$27,J161-Beregningsdata!$F$27,"")</f>
        <v/>
      </c>
      <c r="M161" s="254"/>
      <c r="N161" s="254"/>
      <c r="O161" s="254"/>
      <c r="P161" s="211">
        <f>IF(D161="Ferie",Beregningsdata!$E$6,"0")+IF(D161="Feriefridag",Beregningsdata!$E$12,"0")+IF(D161="Fri",Beregningsdata!$E$11,"0")+IF(D161="Syg",Beregningsdata!$E$8,"0")+IF(D161="Barns Sygedag",Beregningsdata!$E$9,"0")+IF(D161="Barsel",Beregningsdata!$E$10,"0")</f>
        <v>0</v>
      </c>
    </row>
    <row r="162" spans="1:16" ht="16.5" x14ac:dyDescent="0.25">
      <c r="A162" s="173" t="str">
        <f t="shared" si="16"/>
        <v/>
      </c>
      <c r="B162" s="174" t="str">
        <f t="shared" si="17"/>
        <v>Lørdag</v>
      </c>
      <c r="C162" s="176">
        <f t="shared" si="18"/>
        <v>43764</v>
      </c>
      <c r="D162" s="253"/>
      <c r="E162" s="287">
        <f>IF(B162="mandag",MedarbejderData!$V$11,"0")+IF(B162="tirsdag",MedarbejderData!$W$11,"0")+IF(B162="Onsdag",MedarbejderData!$X$11,"0")+IF(B162="torsdag",MedarbejderData!$Y$11,"0")+IF(B162="fredag",MedarbejderData!$Z$11,"0")+IF(B162="lørdag",MedarbejderData!$AA$11,"0")+IF(B162="søndag",MedarbejderData!$AB$11,"0")</f>
        <v>0</v>
      </c>
      <c r="F162" s="254"/>
      <c r="G162" s="254"/>
      <c r="H162" s="254"/>
      <c r="I162" s="254"/>
      <c r="J162" s="258">
        <f>IF(E162+F162+G162&lt;Beregningsdata!$G$18,E162+F162+G162,E162+F162+G162-Beregningsdata!$G$17)</f>
        <v>0</v>
      </c>
      <c r="K162" s="259" t="str">
        <f>IF(J162&gt;Beregningsdata!$G$26,Beregningsdata!$F$26,IF(AND(J162&lt;J162+Beregningsdata!$F$26,J162&gt;Beregningsdata!$F$25),J162-Beregningsdata!$F$25,""))</f>
        <v/>
      </c>
      <c r="L162" s="259" t="str">
        <f>IF(J162&gt;Beregningsdata!$F$27,J162-Beregningsdata!$F$27,"")</f>
        <v/>
      </c>
      <c r="M162" s="254"/>
      <c r="N162" s="254"/>
      <c r="O162" s="254"/>
      <c r="P162" s="211">
        <f>IF(D162="Ferie",Beregningsdata!$E$6,"0")+IF(D162="Feriefridag",Beregningsdata!$E$12,"0")+IF(D162="Fri",Beregningsdata!$E$11,"0")+IF(D162="Syg",Beregningsdata!$E$8,"0")+IF(D162="Barns Sygedag",Beregningsdata!$E$9,"0")+IF(D162="Barsel",Beregningsdata!$E$10,"0")</f>
        <v>0</v>
      </c>
    </row>
    <row r="163" spans="1:16" ht="16.5" x14ac:dyDescent="0.25">
      <c r="A163" s="173" t="str">
        <f t="shared" si="16"/>
        <v/>
      </c>
      <c r="B163" s="174" t="str">
        <f t="shared" si="17"/>
        <v>Søndag</v>
      </c>
      <c r="C163" s="176">
        <f t="shared" si="18"/>
        <v>43765</v>
      </c>
      <c r="D163" s="253"/>
      <c r="E163" s="287">
        <f>IF(B163="mandag",MedarbejderData!$V$11,"0")+IF(B163="tirsdag",MedarbejderData!$W$11,"0")+IF(B163="Onsdag",MedarbejderData!$X$11,"0")+IF(B163="torsdag",MedarbejderData!$Y$11,"0")+IF(B163="fredag",MedarbejderData!$Z$11,"0")+IF(B163="lørdag",MedarbejderData!$AA$11,"0")+IF(B163="søndag",MedarbejderData!$AB$11,"0")</f>
        <v>0</v>
      </c>
      <c r="F163" s="254"/>
      <c r="G163" s="254"/>
      <c r="H163" s="254"/>
      <c r="I163" s="254"/>
      <c r="J163" s="258">
        <f>IF(E163+F163+G163&lt;Beregningsdata!$G$18,E163+F163+G163,E163+F163+G163-Beregningsdata!$G$17)</f>
        <v>0</v>
      </c>
      <c r="K163" s="259" t="str">
        <f>IF(J163&gt;Beregningsdata!$G$26,Beregningsdata!$F$26,IF(AND(J163&lt;J163+Beregningsdata!$F$26,J163&gt;Beregningsdata!$F$25),J163-Beregningsdata!$F$25,""))</f>
        <v/>
      </c>
      <c r="L163" s="259" t="str">
        <f>IF(J163&gt;Beregningsdata!$F$27,J163-Beregningsdata!$F$27,"")</f>
        <v/>
      </c>
      <c r="M163" s="254"/>
      <c r="N163" s="254"/>
      <c r="O163" s="254"/>
      <c r="P163" s="211">
        <f>IF(D163="Ferie",Beregningsdata!$E$6,"0")+IF(D163="Feriefridag",Beregningsdata!$E$12,"0")+IF(D163="Fri",Beregningsdata!$E$11,"0")+IF(D163="Syg",Beregningsdata!$E$8,"0")+IF(D163="Barns Sygedag",Beregningsdata!$E$9,"0")+IF(D163="Barsel",Beregningsdata!$E$10,"0")</f>
        <v>0</v>
      </c>
    </row>
    <row r="164" spans="1:16" ht="16.5" x14ac:dyDescent="0.25">
      <c r="A164" s="173">
        <f t="shared" si="16"/>
        <v>44</v>
      </c>
      <c r="B164" s="174" t="str">
        <f t="shared" si="17"/>
        <v>Mandag</v>
      </c>
      <c r="C164" s="176">
        <f t="shared" si="18"/>
        <v>43766</v>
      </c>
      <c r="D164" s="253"/>
      <c r="E164" s="287">
        <f>IF(B164="mandag",MedarbejderData!$V$11,"0")+IF(B164="tirsdag",MedarbejderData!$W$11,"0")+IF(B164="Onsdag",MedarbejderData!$X$11,"0")+IF(B164="torsdag",MedarbejderData!$Y$11,"0")+IF(B164="fredag",MedarbejderData!$Z$11,"0")+IF(B164="lørdag",MedarbejderData!$AA$11,"0")+IF(B164="søndag",MedarbejderData!$AB$11,"0")</f>
        <v>0</v>
      </c>
      <c r="F164" s="254"/>
      <c r="G164" s="254"/>
      <c r="H164" s="254"/>
      <c r="I164" s="254"/>
      <c r="J164" s="258">
        <f>IF(E164+F164+G164&lt;Beregningsdata!$G$18,E164+F164+G164,E164+F164+G164-Beregningsdata!$G$17)</f>
        <v>0</v>
      </c>
      <c r="K164" s="259" t="str">
        <f>IF(J164&gt;Beregningsdata!$G$26,Beregningsdata!$F$26,IF(AND(J164&lt;J164+Beregningsdata!$F$26,J164&gt;Beregningsdata!$F$25),J164-Beregningsdata!$F$25,""))</f>
        <v/>
      </c>
      <c r="L164" s="259" t="str">
        <f>IF(J164&gt;Beregningsdata!$F$27,J164-Beregningsdata!$F$27,"")</f>
        <v/>
      </c>
      <c r="M164" s="254"/>
      <c r="N164" s="254"/>
      <c r="O164" s="254"/>
      <c r="P164" s="211">
        <f>IF(D164="Ferie",Beregningsdata!$E$6,"0")+IF(D164="Feriefridag",Beregningsdata!$E$12,"0")+IF(D164="Fri",Beregningsdata!$E$11,"0")+IF(D164="Syg",Beregningsdata!$E$8,"0")+IF(D164="Barns Sygedag",Beregningsdata!$E$9,"0")+IF(D164="Barsel",Beregningsdata!$E$10,"0")</f>
        <v>0</v>
      </c>
    </row>
    <row r="165" spans="1:16" ht="16.5" x14ac:dyDescent="0.25">
      <c r="A165" s="173" t="str">
        <f t="shared" si="16"/>
        <v/>
      </c>
      <c r="B165" s="174" t="str">
        <f t="shared" si="17"/>
        <v>Tirsdag</v>
      </c>
      <c r="C165" s="176">
        <f t="shared" si="18"/>
        <v>43767</v>
      </c>
      <c r="D165" s="253"/>
      <c r="E165" s="287">
        <f>IF(B165="mandag",MedarbejderData!$V$11,"0")+IF(B165="tirsdag",MedarbejderData!$W$11,"0")+IF(B165="Onsdag",MedarbejderData!$X$11,"0")+IF(B165="torsdag",MedarbejderData!$Y$11,"0")+IF(B165="fredag",MedarbejderData!$Z$11,"0")+IF(B165="lørdag",MedarbejderData!$AA$11,"0")+IF(B165="søndag",MedarbejderData!$AB$11,"0")</f>
        <v>0</v>
      </c>
      <c r="F165" s="254"/>
      <c r="G165" s="254"/>
      <c r="H165" s="254"/>
      <c r="I165" s="254"/>
      <c r="J165" s="258">
        <f>IF(E165+F165+G165&lt;Beregningsdata!$G$18,E165+F165+G165,E165+F165+G165-Beregningsdata!$G$17)</f>
        <v>0</v>
      </c>
      <c r="K165" s="259" t="str">
        <f>IF(J165&gt;Beregningsdata!$G$26,Beregningsdata!$F$26,IF(AND(J165&lt;J165+Beregningsdata!$F$26,J165&gt;Beregningsdata!$F$25),J165-Beregningsdata!$F$25,""))</f>
        <v/>
      </c>
      <c r="L165" s="259" t="str">
        <f>IF(J165&gt;Beregningsdata!$F$27,J165-Beregningsdata!$F$27,"")</f>
        <v/>
      </c>
      <c r="M165" s="254"/>
      <c r="N165" s="254"/>
      <c r="O165" s="254"/>
      <c r="P165" s="211">
        <f>IF(D165="Ferie",Beregningsdata!$E$6,"0")+IF(D165="Feriefridag",Beregningsdata!$E$12,"0")+IF(D165="Fri",Beregningsdata!$E$11,"0")+IF(D165="Syg",Beregningsdata!$E$8,"0")+IF(D165="Barns Sygedag",Beregningsdata!$E$9,"0")+IF(D165="Barsel",Beregningsdata!$E$10,"0")</f>
        <v>0</v>
      </c>
    </row>
    <row r="166" spans="1:16" ht="16.5" x14ac:dyDescent="0.25">
      <c r="A166" s="173" t="str">
        <f t="shared" si="16"/>
        <v/>
      </c>
      <c r="B166" s="174" t="str">
        <f t="shared" si="17"/>
        <v>Onsdag</v>
      </c>
      <c r="C166" s="176">
        <f t="shared" si="18"/>
        <v>43768</v>
      </c>
      <c r="D166" s="253"/>
      <c r="E166" s="287">
        <f>IF(B166="mandag",MedarbejderData!$V$11,"0")+IF(B166="tirsdag",MedarbejderData!$W$11,"0")+IF(B166="Onsdag",MedarbejderData!$X$11,"0")+IF(B166="torsdag",MedarbejderData!$Y$11,"0")+IF(B166="fredag",MedarbejderData!$Z$11,"0")+IF(B166="lørdag",MedarbejderData!$AA$11,"0")+IF(B166="søndag",MedarbejderData!$AB$11,"0")</f>
        <v>0</v>
      </c>
      <c r="F166" s="254"/>
      <c r="G166" s="254"/>
      <c r="H166" s="254"/>
      <c r="I166" s="254"/>
      <c r="J166" s="258">
        <f>IF(E166+F166+G166&lt;Beregningsdata!$G$18,E166+F166+G166,E166+F166+G166-Beregningsdata!$G$17)</f>
        <v>0</v>
      </c>
      <c r="K166" s="259" t="str">
        <f>IF(J166&gt;Beregningsdata!$G$26,Beregningsdata!$F$26,IF(AND(J166&lt;J166+Beregningsdata!$F$26,J166&gt;Beregningsdata!$F$25),J166-Beregningsdata!$F$25,""))</f>
        <v/>
      </c>
      <c r="L166" s="259" t="str">
        <f>IF(J166&gt;Beregningsdata!$F$27,J166-Beregningsdata!$F$27,"")</f>
        <v/>
      </c>
      <c r="M166" s="254"/>
      <c r="N166" s="254"/>
      <c r="O166" s="254"/>
      <c r="P166" s="211">
        <f>IF(D166="Ferie",Beregningsdata!$E$6,"0")+IF(D166="Feriefridag",Beregningsdata!$E$12,"0")+IF(D166="Fri",Beregningsdata!$E$11,"0")+IF(D166="Syg",Beregningsdata!$E$8,"0")+IF(D166="Barns Sygedag",Beregningsdata!$E$9,"0")+IF(D166="Barsel",Beregningsdata!$E$10,"0")</f>
        <v>0</v>
      </c>
    </row>
    <row r="167" spans="1:16" ht="16.5" x14ac:dyDescent="0.25">
      <c r="A167" s="173" t="str">
        <f t="shared" si="16"/>
        <v/>
      </c>
      <c r="B167" s="174" t="str">
        <f t="shared" si="17"/>
        <v>Torsdag</v>
      </c>
      <c r="C167" s="176">
        <f t="shared" si="18"/>
        <v>43769</v>
      </c>
      <c r="D167" s="253"/>
      <c r="E167" s="287">
        <f>IF(B167="mandag",MedarbejderData!$V$11,"0")+IF(B167="tirsdag",MedarbejderData!$W$11,"0")+IF(B167="Onsdag",MedarbejderData!$X$11,"0")+IF(B167="torsdag",MedarbejderData!$Y$11,"0")+IF(B167="fredag",MedarbejderData!$Z$11,"0")+IF(B167="lørdag",MedarbejderData!$AA$11,"0")+IF(B167="søndag",MedarbejderData!$AB$11,"0")</f>
        <v>0</v>
      </c>
      <c r="F167" s="254"/>
      <c r="G167" s="254"/>
      <c r="H167" s="254"/>
      <c r="I167" s="254"/>
      <c r="J167" s="258">
        <f>IF(E167+F167+G167&lt;Beregningsdata!$G$18,E167+F167+G167,E167+F167+G167-Beregningsdata!$G$17)</f>
        <v>0</v>
      </c>
      <c r="K167" s="259" t="str">
        <f>IF(J167&gt;Beregningsdata!$G$26,Beregningsdata!$F$26,IF(AND(J167&lt;J167+Beregningsdata!$F$26,J167&gt;Beregningsdata!$F$25),J167-Beregningsdata!$F$25,""))</f>
        <v/>
      </c>
      <c r="L167" s="259" t="str">
        <f>IF(J167&gt;Beregningsdata!$F$27,J167-Beregningsdata!$F$27,"")</f>
        <v/>
      </c>
      <c r="M167" s="254"/>
      <c r="N167" s="254"/>
      <c r="O167" s="254"/>
      <c r="P167" s="211">
        <f>IF(D167="Ferie",Beregningsdata!$E$6,"0")+IF(D167="Feriefridag",Beregningsdata!$E$12,"0")+IF(D167="Fri",Beregningsdata!$E$11,"0")+IF(D167="Syg",Beregningsdata!$E$8,"0")+IF(D167="Barns Sygedag",Beregningsdata!$E$9,"0")+IF(D167="Barsel",Beregningsdata!$E$10,"0")</f>
        <v>0</v>
      </c>
    </row>
    <row r="168" spans="1:16" ht="16.5" x14ac:dyDescent="0.25">
      <c r="A168" s="173" t="str">
        <f t="shared" si="16"/>
        <v/>
      </c>
      <c r="B168" s="174" t="str">
        <f t="shared" si="17"/>
        <v>Fredag</v>
      </c>
      <c r="C168" s="176">
        <f t="shared" si="18"/>
        <v>43770</v>
      </c>
      <c r="D168" s="253"/>
      <c r="E168" s="287">
        <f>IF(B168="mandag",MedarbejderData!$V$11,"0")+IF(B168="tirsdag",MedarbejderData!$W$11,"0")+IF(B168="Onsdag",MedarbejderData!$X$11,"0")+IF(B168="torsdag",MedarbejderData!$Y$11,"0")+IF(B168="fredag",MedarbejderData!$Z$11,"0")+IF(B168="lørdag",MedarbejderData!$AA$11,"0")+IF(B168="søndag",MedarbejderData!$AB$11,"0")</f>
        <v>0</v>
      </c>
      <c r="F168" s="254"/>
      <c r="G168" s="254"/>
      <c r="H168" s="254"/>
      <c r="I168" s="254"/>
      <c r="J168" s="258">
        <f>IF(E168+F168+G168&lt;Beregningsdata!$G$18,E168+F168+G168,E168+F168+G168-Beregningsdata!$G$17)</f>
        <v>0</v>
      </c>
      <c r="K168" s="259" t="str">
        <f>IF(J168&gt;Beregningsdata!$G$26,Beregningsdata!$F$26,IF(AND(J168&lt;J168+Beregningsdata!$F$26,J168&gt;Beregningsdata!$F$25),J168-Beregningsdata!$F$25,""))</f>
        <v/>
      </c>
      <c r="L168" s="259" t="str">
        <f>IF(J168&gt;Beregningsdata!$F$27,J168-Beregningsdata!$F$27,"")</f>
        <v/>
      </c>
      <c r="M168" s="254"/>
      <c r="N168" s="254"/>
      <c r="O168" s="254"/>
      <c r="P168" s="211">
        <f>IF(D168="Ferie",Beregningsdata!$E$6,"0")+IF(D168="Feriefridag",Beregningsdata!$E$12,"0")+IF(D168="Fri",Beregningsdata!$E$11,"0")+IF(D168="Syg",Beregningsdata!$E$8,"0")+IF(D168="Barns Sygedag",Beregningsdata!$E$9,"0")+IF(D168="Barsel",Beregningsdata!$E$10,"0")</f>
        <v>0</v>
      </c>
    </row>
    <row r="169" spans="1:16" ht="16.5" x14ac:dyDescent="0.25">
      <c r="A169" s="173" t="str">
        <f t="shared" si="16"/>
        <v/>
      </c>
      <c r="B169" s="174" t="str">
        <f t="shared" si="17"/>
        <v>Lørdag</v>
      </c>
      <c r="C169" s="176">
        <f t="shared" si="18"/>
        <v>43771</v>
      </c>
      <c r="D169" s="253"/>
      <c r="E169" s="287">
        <f>IF(B169="mandag",MedarbejderData!$V$11,"0")+IF(B169="tirsdag",MedarbejderData!$W$11,"0")+IF(B169="Onsdag",MedarbejderData!$X$11,"0")+IF(B169="torsdag",MedarbejderData!$Y$11,"0")+IF(B169="fredag",MedarbejderData!$Z$11,"0")+IF(B169="lørdag",MedarbejderData!$AA$11,"0")+IF(B169="søndag",MedarbejderData!$AB$11,"0")</f>
        <v>0</v>
      </c>
      <c r="F169" s="254"/>
      <c r="G169" s="254"/>
      <c r="H169" s="254"/>
      <c r="I169" s="254"/>
      <c r="J169" s="258">
        <f>IF(E169+F169+G169&lt;Beregningsdata!$G$18,E169+F169+G169,E169+F169+G169-Beregningsdata!$G$17)</f>
        <v>0</v>
      </c>
      <c r="K169" s="259" t="str">
        <f>IF(J169&gt;Beregningsdata!$G$26,Beregningsdata!$F$26,IF(AND(J169&lt;J169+Beregningsdata!$F$26,J169&gt;Beregningsdata!$F$25),J169-Beregningsdata!$F$25,""))</f>
        <v/>
      </c>
      <c r="L169" s="259" t="str">
        <f>IF(J169&gt;Beregningsdata!$F$27,J169-Beregningsdata!$F$27,"")</f>
        <v/>
      </c>
      <c r="M169" s="254"/>
      <c r="N169" s="254"/>
      <c r="O169" s="254"/>
      <c r="P169" s="211">
        <f>IF(D169="Ferie",Beregningsdata!$E$6,"0")+IF(D169="Feriefridag",Beregningsdata!$E$12,"0")+IF(D169="Fri",Beregningsdata!$E$11,"0")+IF(D169="Syg",Beregningsdata!$E$8,"0")+IF(D169="Barns Sygedag",Beregningsdata!$E$9,"0")+IF(D169="Barsel",Beregningsdata!$E$10,"0")</f>
        <v>0</v>
      </c>
    </row>
    <row r="170" spans="1:16" ht="16.5" x14ac:dyDescent="0.25">
      <c r="A170" s="173" t="str">
        <f t="shared" si="16"/>
        <v/>
      </c>
      <c r="B170" s="174" t="str">
        <f t="shared" si="17"/>
        <v>Søndag</v>
      </c>
      <c r="C170" s="176">
        <f t="shared" si="18"/>
        <v>43772</v>
      </c>
      <c r="D170" s="253"/>
      <c r="E170" s="287">
        <f>IF(B170="mandag",MedarbejderData!$V$11,"0")+IF(B170="tirsdag",MedarbejderData!$W$11,"0")+IF(B170="Onsdag",MedarbejderData!$X$11,"0")+IF(B170="torsdag",MedarbejderData!$Y$11,"0")+IF(B170="fredag",MedarbejderData!$Z$11,"0")+IF(B170="lørdag",MedarbejderData!$AA$11,"0")+IF(B170="søndag",MedarbejderData!$AB$11,"0")</f>
        <v>0</v>
      </c>
      <c r="F170" s="254"/>
      <c r="G170" s="254"/>
      <c r="H170" s="254"/>
      <c r="I170" s="254"/>
      <c r="J170" s="258">
        <f>IF(E170+F170+G170&lt;Beregningsdata!$G$18,E170+F170+G170,E170+F170+G170-Beregningsdata!$G$17)</f>
        <v>0</v>
      </c>
      <c r="K170" s="259" t="str">
        <f>IF(J170&gt;Beregningsdata!$G$26,Beregningsdata!$F$26,IF(AND(J170&lt;J170+Beregningsdata!$F$26,J170&gt;Beregningsdata!$F$25),J170-Beregningsdata!$F$25,""))</f>
        <v/>
      </c>
      <c r="L170" s="259" t="str">
        <f>IF(J170&gt;Beregningsdata!$F$27,J170-Beregningsdata!$F$27,"")</f>
        <v/>
      </c>
      <c r="M170" s="254"/>
      <c r="N170" s="254"/>
      <c r="O170" s="254"/>
      <c r="P170" s="211">
        <f>IF(D170="Ferie",Beregningsdata!$E$6,"0")+IF(D170="Feriefridag",Beregningsdata!$E$12,"0")+IF(D170="Fri",Beregningsdata!$E$11,"0")+IF(D170="Syg",Beregningsdata!$E$8,"0")+IF(D170="Barns Sygedag",Beregningsdata!$E$9,"0")+IF(D170="Barsel",Beregningsdata!$E$10,"0")</f>
        <v>0</v>
      </c>
    </row>
    <row r="171" spans="1:16" ht="16.5" x14ac:dyDescent="0.25">
      <c r="A171" s="173">
        <f t="shared" si="16"/>
        <v>45</v>
      </c>
      <c r="B171" s="174" t="str">
        <f t="shared" si="17"/>
        <v>Mandag</v>
      </c>
      <c r="C171" s="176">
        <f t="shared" si="18"/>
        <v>43773</v>
      </c>
      <c r="D171" s="253"/>
      <c r="E171" s="287">
        <f>IF(B171="mandag",MedarbejderData!$V$11,"0")+IF(B171="tirsdag",MedarbejderData!$W$11,"0")+IF(B171="Onsdag",MedarbejderData!$X$11,"0")+IF(B171="torsdag",MedarbejderData!$Y$11,"0")+IF(B171="fredag",MedarbejderData!$Z$11,"0")+IF(B171="lørdag",MedarbejderData!$AA$11,"0")+IF(B171="søndag",MedarbejderData!$AB$11,"0")</f>
        <v>0</v>
      </c>
      <c r="F171" s="254"/>
      <c r="G171" s="254"/>
      <c r="H171" s="254"/>
      <c r="I171" s="254"/>
      <c r="J171" s="258">
        <f>IF(E171+F171+G171&lt;Beregningsdata!$G$18,E171+F171+G171,E171+F171+G171-Beregningsdata!$G$17)</f>
        <v>0</v>
      </c>
      <c r="K171" s="259" t="str">
        <f>IF(J171&gt;Beregningsdata!$G$26,Beregningsdata!$F$26,IF(AND(J171&lt;J171+Beregningsdata!$F$26,J171&gt;Beregningsdata!$F$25),J171-Beregningsdata!$F$25,""))</f>
        <v/>
      </c>
      <c r="L171" s="259" t="str">
        <f>IF(J171&gt;Beregningsdata!$F$27,J171-Beregningsdata!$F$27,"")</f>
        <v/>
      </c>
      <c r="M171" s="254"/>
      <c r="N171" s="254"/>
      <c r="O171" s="254"/>
      <c r="P171" s="211">
        <f>IF(D171="Ferie",Beregningsdata!$E$6,"0")+IF(D171="Feriefridag",Beregningsdata!$E$12,"0")+IF(D171="Fri",Beregningsdata!$E$11,"0")+IF(D171="Syg",Beregningsdata!$E$8,"0")+IF(D171="Barns Sygedag",Beregningsdata!$E$9,"0")+IF(D171="Barsel",Beregningsdata!$E$10,"0")</f>
        <v>0</v>
      </c>
    </row>
    <row r="172" spans="1:16" ht="16.5" x14ac:dyDescent="0.25">
      <c r="A172" s="173" t="str">
        <f t="shared" si="16"/>
        <v/>
      </c>
      <c r="B172" s="174" t="str">
        <f t="shared" si="17"/>
        <v>Tirsdag</v>
      </c>
      <c r="C172" s="176">
        <f t="shared" si="18"/>
        <v>43774</v>
      </c>
      <c r="D172" s="253"/>
      <c r="E172" s="287">
        <f>IF(B172="mandag",MedarbejderData!$V$11,"0")+IF(B172="tirsdag",MedarbejderData!$W$11,"0")+IF(B172="Onsdag",MedarbejderData!$X$11,"0")+IF(B172="torsdag",MedarbejderData!$Y$11,"0")+IF(B172="fredag",MedarbejderData!$Z$11,"0")+IF(B172="lørdag",MedarbejderData!$AA$11,"0")+IF(B172="søndag",MedarbejderData!$AB$11,"0")</f>
        <v>0</v>
      </c>
      <c r="F172" s="254"/>
      <c r="G172" s="254"/>
      <c r="H172" s="254"/>
      <c r="I172" s="254"/>
      <c r="J172" s="258">
        <f>IF(E172+F172+G172&lt;Beregningsdata!$G$18,E172+F172+G172,E172+F172+G172-Beregningsdata!$G$17)</f>
        <v>0</v>
      </c>
      <c r="K172" s="259" t="str">
        <f>IF(J172&gt;Beregningsdata!$G$26,Beregningsdata!$F$26,IF(AND(J172&lt;J172+Beregningsdata!$F$26,J172&gt;Beregningsdata!$F$25),J172-Beregningsdata!$F$25,""))</f>
        <v/>
      </c>
      <c r="L172" s="259" t="str">
        <f>IF(J172&gt;Beregningsdata!$F$27,J172-Beregningsdata!$F$27,"")</f>
        <v/>
      </c>
      <c r="M172" s="254"/>
      <c r="N172" s="254"/>
      <c r="O172" s="254"/>
      <c r="P172" s="211">
        <f>IF(D172="Ferie",Beregningsdata!$E$6,"0")+IF(D172="Feriefridag",Beregningsdata!$E$12,"0")+IF(D172="Fri",Beregningsdata!$E$11,"0")+IF(D172="Syg",Beregningsdata!$E$8,"0")+IF(D172="Barns Sygedag",Beregningsdata!$E$9,"0")+IF(D172="Barsel",Beregningsdata!$E$10,"0")</f>
        <v>0</v>
      </c>
    </row>
    <row r="173" spans="1:16" ht="16.5" x14ac:dyDescent="0.25">
      <c r="A173" s="173" t="str">
        <f t="shared" si="16"/>
        <v/>
      </c>
      <c r="B173" s="174" t="str">
        <f t="shared" si="17"/>
        <v>Onsdag</v>
      </c>
      <c r="C173" s="176">
        <f t="shared" si="18"/>
        <v>43775</v>
      </c>
      <c r="D173" s="253"/>
      <c r="E173" s="287">
        <f>IF(B173="mandag",MedarbejderData!$V$11,"0")+IF(B173="tirsdag",MedarbejderData!$W$11,"0")+IF(B173="Onsdag",MedarbejderData!$X$11,"0")+IF(B173="torsdag",MedarbejderData!$Y$11,"0")+IF(B173="fredag",MedarbejderData!$Z$11,"0")+IF(B173="lørdag",MedarbejderData!$AA$11,"0")+IF(B173="søndag",MedarbejderData!$AB$11,"0")</f>
        <v>0</v>
      </c>
      <c r="F173" s="254"/>
      <c r="G173" s="254"/>
      <c r="H173" s="254"/>
      <c r="I173" s="254"/>
      <c r="J173" s="258">
        <f>IF(E173+F173+G173&lt;Beregningsdata!$G$18,E173+F173+G173,E173+F173+G173-Beregningsdata!$G$17)</f>
        <v>0</v>
      </c>
      <c r="K173" s="259" t="str">
        <f>IF(J173&gt;Beregningsdata!$G$26,Beregningsdata!$F$26,IF(AND(J173&lt;J173+Beregningsdata!$F$26,J173&gt;Beregningsdata!$F$25),J173-Beregningsdata!$F$25,""))</f>
        <v/>
      </c>
      <c r="L173" s="259" t="str">
        <f>IF(J173&gt;Beregningsdata!$F$27,J173-Beregningsdata!$F$27,"")</f>
        <v/>
      </c>
      <c r="M173" s="254"/>
      <c r="N173" s="254"/>
      <c r="O173" s="254"/>
      <c r="P173" s="211">
        <f>IF(D173="Ferie",Beregningsdata!$E$6,"0")+IF(D173="Feriefridag",Beregningsdata!$E$12,"0")+IF(D173="Fri",Beregningsdata!$E$11,"0")+IF(D173="Syg",Beregningsdata!$E$8,"0")+IF(D173="Barns Sygedag",Beregningsdata!$E$9,"0")+IF(D173="Barsel",Beregningsdata!$E$10,"0")</f>
        <v>0</v>
      </c>
    </row>
    <row r="174" spans="1:16" ht="16.5" x14ac:dyDescent="0.25">
      <c r="A174" s="173" t="str">
        <f t="shared" si="16"/>
        <v/>
      </c>
      <c r="B174" s="174" t="str">
        <f t="shared" si="17"/>
        <v>Torsdag</v>
      </c>
      <c r="C174" s="176">
        <f t="shared" si="18"/>
        <v>43776</v>
      </c>
      <c r="D174" s="253"/>
      <c r="E174" s="287">
        <f>IF(B174="mandag",MedarbejderData!$V$11,"0")+IF(B174="tirsdag",MedarbejderData!$W$11,"0")+IF(B174="Onsdag",MedarbejderData!$X$11,"0")+IF(B174="torsdag",MedarbejderData!$Y$11,"0")+IF(B174="fredag",MedarbejderData!$Z$11,"0")+IF(B174="lørdag",MedarbejderData!$AA$11,"0")+IF(B174="søndag",MedarbejderData!$AB$11,"0")</f>
        <v>0</v>
      </c>
      <c r="F174" s="254"/>
      <c r="G174" s="254"/>
      <c r="H174" s="254"/>
      <c r="I174" s="254"/>
      <c r="J174" s="258">
        <f>IF(E174+F174+G174&lt;Beregningsdata!$G$18,E174+F174+G174,E174+F174+G174-Beregningsdata!$G$17)</f>
        <v>0</v>
      </c>
      <c r="K174" s="259" t="str">
        <f>IF(J174&gt;Beregningsdata!$G$26,Beregningsdata!$F$26,IF(AND(J174&lt;J174+Beregningsdata!$F$26,J174&gt;Beregningsdata!$F$25),J174-Beregningsdata!$F$25,""))</f>
        <v/>
      </c>
      <c r="L174" s="259" t="str">
        <f>IF(J174&gt;Beregningsdata!$F$27,J174-Beregningsdata!$F$27,"")</f>
        <v/>
      </c>
      <c r="M174" s="254"/>
      <c r="N174" s="254"/>
      <c r="O174" s="254"/>
      <c r="P174" s="211">
        <f>IF(D174="Ferie",Beregningsdata!$E$6,"0")+IF(D174="Feriefridag",Beregningsdata!$E$12,"0")+IF(D174="Fri",Beregningsdata!$E$11,"0")+IF(D174="Syg",Beregningsdata!$E$8,"0")+IF(D174="Barns Sygedag",Beregningsdata!$E$9,"0")+IF(D174="Barsel",Beregningsdata!$E$10,"0")</f>
        <v>0</v>
      </c>
    </row>
    <row r="175" spans="1:16" ht="16.5" x14ac:dyDescent="0.25">
      <c r="A175" s="173" t="str">
        <f t="shared" si="16"/>
        <v/>
      </c>
      <c r="B175" s="174" t="str">
        <f t="shared" si="17"/>
        <v>Fredag</v>
      </c>
      <c r="C175" s="176">
        <f t="shared" si="18"/>
        <v>43777</v>
      </c>
      <c r="D175" s="253"/>
      <c r="E175" s="287">
        <f>IF(B175="mandag",MedarbejderData!$V$11,"0")+IF(B175="tirsdag",MedarbejderData!$W$11,"0")+IF(B175="Onsdag",MedarbejderData!$X$11,"0")+IF(B175="torsdag",MedarbejderData!$Y$11,"0")+IF(B175="fredag",MedarbejderData!$Z$11,"0")+IF(B175="lørdag",MedarbejderData!$AA$11,"0")+IF(B175="søndag",MedarbejderData!$AB$11,"0")</f>
        <v>0</v>
      </c>
      <c r="F175" s="254"/>
      <c r="G175" s="254"/>
      <c r="H175" s="254"/>
      <c r="I175" s="254"/>
      <c r="J175" s="258">
        <f>IF(E175+F175+G175&lt;Beregningsdata!$G$18,E175+F175+G175,E175+F175+G175-Beregningsdata!$G$17)</f>
        <v>0</v>
      </c>
      <c r="K175" s="259" t="str">
        <f>IF(J175&gt;Beregningsdata!$G$26,Beregningsdata!$F$26,IF(AND(J175&lt;J175+Beregningsdata!$F$26,J175&gt;Beregningsdata!$F$25),J175-Beregningsdata!$F$25,""))</f>
        <v/>
      </c>
      <c r="L175" s="259" t="str">
        <f>IF(J175&gt;Beregningsdata!$F$27,J175-Beregningsdata!$F$27,"")</f>
        <v/>
      </c>
      <c r="M175" s="254"/>
      <c r="N175" s="254"/>
      <c r="O175" s="254"/>
      <c r="P175" s="211">
        <f>IF(D175="Ferie",Beregningsdata!$E$6,"0")+IF(D175="Feriefridag",Beregningsdata!$E$12,"0")+IF(D175="Fri",Beregningsdata!$E$11,"0")+IF(D175="Syg",Beregningsdata!$E$8,"0")+IF(D175="Barns Sygedag",Beregningsdata!$E$9,"0")+IF(D175="Barsel",Beregningsdata!$E$10,"0")</f>
        <v>0</v>
      </c>
    </row>
    <row r="176" spans="1:16" ht="16.5" x14ac:dyDescent="0.25">
      <c r="A176" s="173" t="str">
        <f t="shared" si="16"/>
        <v/>
      </c>
      <c r="B176" s="174" t="str">
        <f t="shared" si="17"/>
        <v>Lørdag</v>
      </c>
      <c r="C176" s="176">
        <f t="shared" si="18"/>
        <v>43778</v>
      </c>
      <c r="D176" s="253"/>
      <c r="E176" s="287">
        <f>IF(B176="mandag",MedarbejderData!$V$11,"0")+IF(B176="tirsdag",MedarbejderData!$W$11,"0")+IF(B176="Onsdag",MedarbejderData!$X$11,"0")+IF(B176="torsdag",MedarbejderData!$Y$11,"0")+IF(B176="fredag",MedarbejderData!$Z$11,"0")+IF(B176="lørdag",MedarbejderData!$AA$11,"0")+IF(B176="søndag",MedarbejderData!$AB$11,"0")</f>
        <v>0</v>
      </c>
      <c r="F176" s="254"/>
      <c r="G176" s="254"/>
      <c r="H176" s="254"/>
      <c r="I176" s="254"/>
      <c r="J176" s="258">
        <f>IF(E176+F176+G176&lt;Beregningsdata!$G$18,E176+F176+G176,E176+F176+G176-Beregningsdata!$G$17)</f>
        <v>0</v>
      </c>
      <c r="K176" s="259" t="str">
        <f>IF(J176&gt;Beregningsdata!$G$26,Beregningsdata!$F$26,IF(AND(J176&lt;J176+Beregningsdata!$F$26,J176&gt;Beregningsdata!$F$25),J176-Beregningsdata!$F$25,""))</f>
        <v/>
      </c>
      <c r="L176" s="259" t="str">
        <f>IF(J176&gt;Beregningsdata!$F$27,J176-Beregningsdata!$F$27,"")</f>
        <v/>
      </c>
      <c r="M176" s="254"/>
      <c r="N176" s="254"/>
      <c r="O176" s="254"/>
      <c r="P176" s="211">
        <f>IF(D176="Ferie",Beregningsdata!$E$6,"0")+IF(D176="Feriefridag",Beregningsdata!$E$12,"0")+IF(D176="Fri",Beregningsdata!$E$11,"0")+IF(D176="Syg",Beregningsdata!$E$8,"0")+IF(D176="Barns Sygedag",Beregningsdata!$E$9,"0")+IF(D176="Barsel",Beregningsdata!$E$10,"0")</f>
        <v>0</v>
      </c>
    </row>
    <row r="177" spans="1:16" ht="16.5" x14ac:dyDescent="0.25">
      <c r="A177" s="173" t="str">
        <f t="shared" si="16"/>
        <v/>
      </c>
      <c r="B177" s="174" t="str">
        <f t="shared" si="17"/>
        <v>Søndag</v>
      </c>
      <c r="C177" s="176">
        <f t="shared" si="18"/>
        <v>43779</v>
      </c>
      <c r="D177" s="253"/>
      <c r="E177" s="287">
        <f>IF(B177="mandag",MedarbejderData!$V$11,"0")+IF(B177="tirsdag",MedarbejderData!$W$11,"0")+IF(B177="Onsdag",MedarbejderData!$X$11,"0")+IF(B177="torsdag",MedarbejderData!$Y$11,"0")+IF(B177="fredag",MedarbejderData!$Z$11,"0")+IF(B177="lørdag",MedarbejderData!$AA$11,"0")+IF(B177="søndag",MedarbejderData!$AB$11,"0")</f>
        <v>0</v>
      </c>
      <c r="F177" s="254"/>
      <c r="G177" s="254"/>
      <c r="H177" s="254"/>
      <c r="I177" s="254"/>
      <c r="J177" s="258">
        <f>IF(E177+F177+G177&lt;Beregningsdata!$G$18,E177+F177+G177,E177+F177+G177-Beregningsdata!$G$17)</f>
        <v>0</v>
      </c>
      <c r="K177" s="259" t="str">
        <f>IF(J177&gt;Beregningsdata!$G$26,Beregningsdata!$F$26,IF(AND(J177&lt;J177+Beregningsdata!$F$26,J177&gt;Beregningsdata!$F$25),J177-Beregningsdata!$F$25,""))</f>
        <v/>
      </c>
      <c r="L177" s="259" t="str">
        <f>IF(J177&gt;Beregningsdata!$F$27,J177-Beregningsdata!$F$27,"")</f>
        <v/>
      </c>
      <c r="M177" s="254"/>
      <c r="N177" s="254"/>
      <c r="O177" s="254"/>
      <c r="P177" s="211">
        <f>IF(D177="Ferie",Beregningsdata!$E$6,"0")+IF(D177="Feriefridag",Beregningsdata!$E$12,"0")+IF(D177="Fri",Beregningsdata!$E$11,"0")+IF(D177="Syg",Beregningsdata!$E$8,"0")+IF(D177="Barns Sygedag",Beregningsdata!$E$9,"0")+IF(D177="Barsel",Beregningsdata!$E$10,"0")</f>
        <v>0</v>
      </c>
    </row>
    <row r="178" spans="1:16" ht="16.5" x14ac:dyDescent="0.25">
      <c r="A178" s="173">
        <f t="shared" si="16"/>
        <v>46</v>
      </c>
      <c r="B178" s="174" t="str">
        <f t="shared" si="17"/>
        <v>Mandag</v>
      </c>
      <c r="C178" s="176">
        <f t="shared" si="18"/>
        <v>43780</v>
      </c>
      <c r="D178" s="253"/>
      <c r="E178" s="287">
        <f>IF(B178="mandag",MedarbejderData!$V$11,"0")+IF(B178="tirsdag",MedarbejderData!$W$11,"0")+IF(B178="Onsdag",MedarbejderData!$X$11,"0")+IF(B178="torsdag",MedarbejderData!$Y$11,"0")+IF(B178="fredag",MedarbejderData!$Z$11,"0")+IF(B178="lørdag",MedarbejderData!$AA$11,"0")+IF(B178="søndag",MedarbejderData!$AB$11,"0")</f>
        <v>0</v>
      </c>
      <c r="F178" s="254"/>
      <c r="G178" s="254"/>
      <c r="H178" s="254"/>
      <c r="I178" s="254"/>
      <c r="J178" s="258">
        <f>IF(E178+F178+G178&lt;Beregningsdata!$G$18,E178+F178+G178,E178+F178+G178-Beregningsdata!$G$17)</f>
        <v>0</v>
      </c>
      <c r="K178" s="259" t="str">
        <f>IF(J178&gt;Beregningsdata!$G$26,Beregningsdata!$F$26,IF(AND(J178&lt;J178+Beregningsdata!$F$26,J178&gt;Beregningsdata!$F$25),J178-Beregningsdata!$F$25,""))</f>
        <v/>
      </c>
      <c r="L178" s="259" t="str">
        <f>IF(J178&gt;Beregningsdata!$F$27,J178-Beregningsdata!$F$27,"")</f>
        <v/>
      </c>
      <c r="M178" s="254"/>
      <c r="N178" s="254"/>
      <c r="O178" s="254"/>
      <c r="P178" s="211">
        <f>IF(D178="Ferie",Beregningsdata!$E$6,"0")+IF(D178="Feriefridag",Beregningsdata!$E$12,"0")+IF(D178="Fri",Beregningsdata!$E$11,"0")+IF(D178="Syg",Beregningsdata!$E$8,"0")+IF(D178="Barns Sygedag",Beregningsdata!$E$9,"0")+IF(D178="Barsel",Beregningsdata!$E$10,"0")</f>
        <v>0</v>
      </c>
    </row>
    <row r="179" spans="1:16" ht="16.5" x14ac:dyDescent="0.25">
      <c r="A179" s="173" t="str">
        <f t="shared" si="16"/>
        <v/>
      </c>
      <c r="B179" s="174" t="str">
        <f t="shared" si="17"/>
        <v>Tirsdag</v>
      </c>
      <c r="C179" s="176">
        <f t="shared" si="18"/>
        <v>43781</v>
      </c>
      <c r="D179" s="253"/>
      <c r="E179" s="287">
        <f>IF(B179="mandag",MedarbejderData!$V$11,"0")+IF(B179="tirsdag",MedarbejderData!$W$11,"0")+IF(B179="Onsdag",MedarbejderData!$X$11,"0")+IF(B179="torsdag",MedarbejderData!$Y$11,"0")+IF(B179="fredag",MedarbejderData!$Z$11,"0")+IF(B179="lørdag",MedarbejderData!$AA$11,"0")+IF(B179="søndag",MedarbejderData!$AB$11,"0")</f>
        <v>0</v>
      </c>
      <c r="F179" s="254"/>
      <c r="G179" s="254"/>
      <c r="H179" s="254"/>
      <c r="I179" s="254"/>
      <c r="J179" s="258">
        <f>IF(E179+F179+G179&lt;Beregningsdata!$G$18,E179+F179+G179,E179+F179+G179-Beregningsdata!$G$17)</f>
        <v>0</v>
      </c>
      <c r="K179" s="259" t="str">
        <f>IF(J179&gt;Beregningsdata!$G$26,Beregningsdata!$F$26,IF(AND(J179&lt;J179+Beregningsdata!$F$26,J179&gt;Beregningsdata!$F$25),J179-Beregningsdata!$F$25,""))</f>
        <v/>
      </c>
      <c r="L179" s="259" t="str">
        <f>IF(J179&gt;Beregningsdata!$F$27,J179-Beregningsdata!$F$27,"")</f>
        <v/>
      </c>
      <c r="M179" s="254"/>
      <c r="N179" s="254"/>
      <c r="O179" s="254"/>
      <c r="P179" s="211">
        <f>IF(D179="Ferie",Beregningsdata!$E$6,"0")+IF(D179="Feriefridag",Beregningsdata!$E$12,"0")+IF(D179="Fri",Beregningsdata!$E$11,"0")+IF(D179="Syg",Beregningsdata!$E$8,"0")+IF(D179="Barns Sygedag",Beregningsdata!$E$9,"0")+IF(D179="Barsel",Beregningsdata!$E$10,"0")</f>
        <v>0</v>
      </c>
    </row>
    <row r="180" spans="1:16" ht="16.5" x14ac:dyDescent="0.25">
      <c r="A180" s="173" t="str">
        <f t="shared" si="16"/>
        <v/>
      </c>
      <c r="B180" s="174" t="str">
        <f t="shared" si="17"/>
        <v>Onsdag</v>
      </c>
      <c r="C180" s="176">
        <f t="shared" si="18"/>
        <v>43782</v>
      </c>
      <c r="D180" s="253"/>
      <c r="E180" s="287">
        <f>IF(B180="mandag",MedarbejderData!$V$11,"0")+IF(B180="tirsdag",MedarbejderData!$W$11,"0")+IF(B180="Onsdag",MedarbejderData!$X$11,"0")+IF(B180="torsdag",MedarbejderData!$Y$11,"0")+IF(B180="fredag",MedarbejderData!$Z$11,"0")+IF(B180="lørdag",MedarbejderData!$AA$11,"0")+IF(B180="søndag",MedarbejderData!$AB$11,"0")</f>
        <v>0</v>
      </c>
      <c r="F180" s="254"/>
      <c r="G180" s="254"/>
      <c r="H180" s="254"/>
      <c r="I180" s="254"/>
      <c r="J180" s="258">
        <f>IF(E180+F180+G180&lt;Beregningsdata!$G$18,E180+F180+G180,E180+F180+G180-Beregningsdata!$G$17)</f>
        <v>0</v>
      </c>
      <c r="K180" s="259" t="str">
        <f>IF(J180&gt;Beregningsdata!$G$26,Beregningsdata!$F$26,IF(AND(J180&lt;J180+Beregningsdata!$F$26,J180&gt;Beregningsdata!$F$25),J180-Beregningsdata!$F$25,""))</f>
        <v/>
      </c>
      <c r="L180" s="259" t="str">
        <f>IF(J180&gt;Beregningsdata!$F$27,J180-Beregningsdata!$F$27,"")</f>
        <v/>
      </c>
      <c r="M180" s="254"/>
      <c r="N180" s="254"/>
      <c r="O180" s="254"/>
      <c r="P180" s="211">
        <f>IF(D180="Ferie",Beregningsdata!$E$6,"0")+IF(D180="Feriefridag",Beregningsdata!$E$12,"0")+IF(D180="Fri",Beregningsdata!$E$11,"0")+IF(D180="Syg",Beregningsdata!$E$8,"0")+IF(D180="Barns Sygedag",Beregningsdata!$E$9,"0")+IF(D180="Barsel",Beregningsdata!$E$10,"0")</f>
        <v>0</v>
      </c>
    </row>
    <row r="181" spans="1:16" ht="16.5" x14ac:dyDescent="0.25">
      <c r="A181" s="173" t="str">
        <f t="shared" si="16"/>
        <v/>
      </c>
      <c r="B181" s="174" t="str">
        <f t="shared" si="17"/>
        <v>Torsdag</v>
      </c>
      <c r="C181" s="176">
        <f t="shared" si="18"/>
        <v>43783</v>
      </c>
      <c r="D181" s="253"/>
      <c r="E181" s="287">
        <f>IF(B181="mandag",MedarbejderData!$V$11,"0")+IF(B181="tirsdag",MedarbejderData!$W$11,"0")+IF(B181="Onsdag",MedarbejderData!$X$11,"0")+IF(B181="torsdag",MedarbejderData!$Y$11,"0")+IF(B181="fredag",MedarbejderData!$Z$11,"0")+IF(B181="lørdag",MedarbejderData!$AA$11,"0")+IF(B181="søndag",MedarbejderData!$AB$11,"0")</f>
        <v>0</v>
      </c>
      <c r="F181" s="254"/>
      <c r="G181" s="254"/>
      <c r="H181" s="254"/>
      <c r="I181" s="254"/>
      <c r="J181" s="258">
        <f>IF(E181+F181+G181&lt;Beregningsdata!$G$18,E181+F181+G181,E181+F181+G181-Beregningsdata!$G$17)</f>
        <v>0</v>
      </c>
      <c r="K181" s="259" t="str">
        <f>IF(J181&gt;Beregningsdata!$G$26,Beregningsdata!$F$26,IF(AND(J181&lt;J181+Beregningsdata!$F$26,J181&gt;Beregningsdata!$F$25),J181-Beregningsdata!$F$25,""))</f>
        <v/>
      </c>
      <c r="L181" s="259" t="str">
        <f>IF(J181&gt;Beregningsdata!$F$27,J181-Beregningsdata!$F$27,"")</f>
        <v/>
      </c>
      <c r="M181" s="254"/>
      <c r="N181" s="254"/>
      <c r="O181" s="254"/>
      <c r="P181" s="211">
        <f>IF(D181="Ferie",Beregningsdata!$E$6,"0")+IF(D181="Feriefridag",Beregningsdata!$E$12,"0")+IF(D181="Fri",Beregningsdata!$E$11,"0")+IF(D181="Syg",Beregningsdata!$E$8,"0")+IF(D181="Barns Sygedag",Beregningsdata!$E$9,"0")+IF(D181="Barsel",Beregningsdata!$E$10,"0")</f>
        <v>0</v>
      </c>
    </row>
    <row r="182" spans="1:16" ht="16.5" x14ac:dyDescent="0.25">
      <c r="A182" s="173" t="str">
        <f t="shared" si="16"/>
        <v/>
      </c>
      <c r="B182" s="174" t="str">
        <f t="shared" si="17"/>
        <v>Fredag</v>
      </c>
      <c r="C182" s="176">
        <f t="shared" si="18"/>
        <v>43784</v>
      </c>
      <c r="D182" s="253"/>
      <c r="E182" s="287">
        <f>IF(B182="mandag",MedarbejderData!$V$11,"0")+IF(B182="tirsdag",MedarbejderData!$W$11,"0")+IF(B182="Onsdag",MedarbejderData!$X$11,"0")+IF(B182="torsdag",MedarbejderData!$Y$11,"0")+IF(B182="fredag",MedarbejderData!$Z$11,"0")+IF(B182="lørdag",MedarbejderData!$AA$11,"0")+IF(B182="søndag",MedarbejderData!$AB$11,"0")</f>
        <v>0</v>
      </c>
      <c r="F182" s="254"/>
      <c r="G182" s="254"/>
      <c r="H182" s="254"/>
      <c r="I182" s="254"/>
      <c r="J182" s="258">
        <f>IF(E182+F182+G182&lt;Beregningsdata!$G$18,E182+F182+G182,E182+F182+G182-Beregningsdata!$G$17)</f>
        <v>0</v>
      </c>
      <c r="K182" s="259" t="str">
        <f>IF(J182&gt;Beregningsdata!$G$26,Beregningsdata!$F$26,IF(AND(J182&lt;J182+Beregningsdata!$F$26,J182&gt;Beregningsdata!$F$25),J182-Beregningsdata!$F$25,""))</f>
        <v/>
      </c>
      <c r="L182" s="259" t="str">
        <f>IF(J182&gt;Beregningsdata!$F$27,J182-Beregningsdata!$F$27,"")</f>
        <v/>
      </c>
      <c r="M182" s="254"/>
      <c r="N182" s="254"/>
      <c r="O182" s="254"/>
      <c r="P182" s="211">
        <f>IF(D182="Ferie",Beregningsdata!$E$6,"0")+IF(D182="Feriefridag",Beregningsdata!$E$12,"0")+IF(D182="Fri",Beregningsdata!$E$11,"0")+IF(D182="Syg",Beregningsdata!$E$8,"0")+IF(D182="Barns Sygedag",Beregningsdata!$E$9,"0")+IF(D182="Barsel",Beregningsdata!$E$10,"0")</f>
        <v>0</v>
      </c>
    </row>
    <row r="183" spans="1:16" ht="16.5" x14ac:dyDescent="0.25">
      <c r="A183" s="173" t="str">
        <f t="shared" si="16"/>
        <v/>
      </c>
      <c r="B183" s="174" t="str">
        <f t="shared" si="17"/>
        <v>Lørdag</v>
      </c>
      <c r="C183" s="176">
        <f t="shared" si="18"/>
        <v>43785</v>
      </c>
      <c r="D183" s="253"/>
      <c r="E183" s="287">
        <f>IF(B183="mandag",MedarbejderData!$V$11,"0")+IF(B183="tirsdag",MedarbejderData!$W$11,"0")+IF(B183="Onsdag",MedarbejderData!$X$11,"0")+IF(B183="torsdag",MedarbejderData!$Y$11,"0")+IF(B183="fredag",MedarbejderData!$Z$11,"0")+IF(B183="lørdag",MedarbejderData!$AA$11,"0")+IF(B183="søndag",MedarbejderData!$AB$11,"0")</f>
        <v>0</v>
      </c>
      <c r="F183" s="254"/>
      <c r="G183" s="254"/>
      <c r="H183" s="254"/>
      <c r="I183" s="254"/>
      <c r="J183" s="258">
        <f>IF(E183+F183+G183&lt;Beregningsdata!$G$18,E183+F183+G183,E183+F183+G183-Beregningsdata!$G$17)</f>
        <v>0</v>
      </c>
      <c r="K183" s="259" t="str">
        <f>IF(J183&gt;Beregningsdata!$G$26,Beregningsdata!$F$26,IF(AND(J183&lt;J183+Beregningsdata!$F$26,J183&gt;Beregningsdata!$F$25),J183-Beregningsdata!$F$25,""))</f>
        <v/>
      </c>
      <c r="L183" s="259" t="str">
        <f>IF(J183&gt;Beregningsdata!$F$27,J183-Beregningsdata!$F$27,"")</f>
        <v/>
      </c>
      <c r="M183" s="254"/>
      <c r="N183" s="254"/>
      <c r="O183" s="254"/>
      <c r="P183" s="211">
        <f>IF(D183="Ferie",Beregningsdata!$E$6,"0")+IF(D183="Feriefridag",Beregningsdata!$E$12,"0")+IF(D183="Fri",Beregningsdata!$E$11,"0")+IF(D183="Syg",Beregningsdata!$E$8,"0")+IF(D183="Barns Sygedag",Beregningsdata!$E$9,"0")+IF(D183="Barsel",Beregningsdata!$E$10,"0")</f>
        <v>0</v>
      </c>
    </row>
    <row r="184" spans="1:16" ht="16.5" x14ac:dyDescent="0.25">
      <c r="A184" s="173" t="str">
        <f t="shared" si="16"/>
        <v/>
      </c>
      <c r="B184" s="174" t="str">
        <f t="shared" si="17"/>
        <v>Søndag</v>
      </c>
      <c r="C184" s="176">
        <f t="shared" si="18"/>
        <v>43786</v>
      </c>
      <c r="D184" s="253"/>
      <c r="E184" s="287">
        <f>IF(B184="mandag",MedarbejderData!$V$11,"0")+IF(B184="tirsdag",MedarbejderData!$W$11,"0")+IF(B184="Onsdag",MedarbejderData!$X$11,"0")+IF(B184="torsdag",MedarbejderData!$Y$11,"0")+IF(B184="fredag",MedarbejderData!$Z$11,"0")+IF(B184="lørdag",MedarbejderData!$AA$11,"0")+IF(B184="søndag",MedarbejderData!$AB$11,"0")</f>
        <v>0</v>
      </c>
      <c r="F184" s="254"/>
      <c r="G184" s="254"/>
      <c r="H184" s="254"/>
      <c r="I184" s="254"/>
      <c r="J184" s="258">
        <f>IF(E184+F184+G184&lt;Beregningsdata!$G$18,E184+F184+G184,E184+F184+G184-Beregningsdata!$G$17)</f>
        <v>0</v>
      </c>
      <c r="K184" s="259" t="str">
        <f>IF(J184&gt;Beregningsdata!$G$26,Beregningsdata!$F$26,IF(AND(J184&lt;J184+Beregningsdata!$F$26,J184&gt;Beregningsdata!$F$25),J184-Beregningsdata!$F$25,""))</f>
        <v/>
      </c>
      <c r="L184" s="259" t="str">
        <f>IF(J184&gt;Beregningsdata!$F$27,J184-Beregningsdata!$F$27,"")</f>
        <v/>
      </c>
      <c r="M184" s="254"/>
      <c r="N184" s="254"/>
      <c r="O184" s="254"/>
      <c r="P184" s="211">
        <f>IF(D184="Ferie",Beregningsdata!$E$6,"0")+IF(D184="Feriefridag",Beregningsdata!$E$12,"0")+IF(D184="Fri",Beregningsdata!$E$11,"0")+IF(D184="Syg",Beregningsdata!$E$8,"0")+IF(D184="Barns Sygedag",Beregningsdata!$E$9,"0")+IF(D184="Barsel",Beregningsdata!$E$10,"0")</f>
        <v>0</v>
      </c>
    </row>
    <row r="185" spans="1:16" ht="16.5" x14ac:dyDescent="0.25">
      <c r="A185" s="173">
        <f t="shared" si="16"/>
        <v>47</v>
      </c>
      <c r="B185" s="174" t="str">
        <f t="shared" si="17"/>
        <v>Mandag</v>
      </c>
      <c r="C185" s="177">
        <f t="shared" si="18"/>
        <v>43787</v>
      </c>
      <c r="D185" s="253"/>
      <c r="E185" s="287">
        <f>IF(B185="mandag",MedarbejderData!$V$11,"0")+IF(B185="tirsdag",MedarbejderData!$W$11,"0")+IF(B185="Onsdag",MedarbejderData!$X$11,"0")+IF(B185="torsdag",MedarbejderData!$Y$11,"0")+IF(B185="fredag",MedarbejderData!$Z$11,"0")+IF(B185="lørdag",MedarbejderData!$AA$11,"0")+IF(B185="søndag",MedarbejderData!$AB$11,"0")</f>
        <v>0</v>
      </c>
      <c r="F185" s="254"/>
      <c r="G185" s="254"/>
      <c r="H185" s="254"/>
      <c r="I185" s="254"/>
      <c r="J185" s="258">
        <f>IF(E185+F185+G185&lt;Beregningsdata!$G$18,E185+F185+G185,E185+F185+G185-Beregningsdata!$G$17)</f>
        <v>0</v>
      </c>
      <c r="K185" s="259" t="str">
        <f>IF(J185&gt;Beregningsdata!$G$26,Beregningsdata!$F$26,IF(AND(J185&lt;J185+Beregningsdata!$F$26,J185&gt;Beregningsdata!$F$25),J185-Beregningsdata!$F$25,""))</f>
        <v/>
      </c>
      <c r="L185" s="259" t="str">
        <f>IF(J185&gt;Beregningsdata!$F$27,J185-Beregningsdata!$F$27,"")</f>
        <v/>
      </c>
      <c r="M185" s="254"/>
      <c r="N185" s="254"/>
      <c r="O185" s="254"/>
      <c r="P185" s="212">
        <f>IF(D185="Ferie",Beregningsdata!$E$6,"0")+IF(D185="Feriefridag",Beregningsdata!$E$12,"0")+IF(D185="Fri",Beregningsdata!$E$11,"0")+IF(D185="Syg",Beregningsdata!$E$8,"0")+IF(D185="Barns Sygedag",Beregningsdata!$E$9,"0")+IF(D185="Barsel",Beregningsdata!$E$10,"0")</f>
        <v>0</v>
      </c>
    </row>
    <row r="186" spans="1:16" ht="16.5" x14ac:dyDescent="0.25">
      <c r="A186" s="178"/>
      <c r="B186" s="179"/>
      <c r="C186" s="180"/>
      <c r="D186" s="206"/>
      <c r="E186" s="215">
        <f>SUM(E151:E185)</f>
        <v>0</v>
      </c>
      <c r="F186" s="215">
        <f t="shared" ref="F186:I186" si="19">SUM(F151:F185)</f>
        <v>0</v>
      </c>
      <c r="G186" s="215">
        <f t="shared" si="19"/>
        <v>0</v>
      </c>
      <c r="H186" s="215">
        <f t="shared" si="19"/>
        <v>0</v>
      </c>
      <c r="I186" s="215">
        <f t="shared" si="19"/>
        <v>0</v>
      </c>
      <c r="J186" s="215">
        <f>SUM(J151:J185)</f>
        <v>0</v>
      </c>
      <c r="K186" s="215">
        <f t="shared" ref="K186:N186" si="20">SUM(K151:K185)</f>
        <v>0</v>
      </c>
      <c r="L186" s="215">
        <f t="shared" si="20"/>
        <v>0</v>
      </c>
      <c r="M186" s="215">
        <f t="shared" si="20"/>
        <v>0</v>
      </c>
      <c r="N186" s="215">
        <f t="shared" si="20"/>
        <v>0</v>
      </c>
      <c r="O186" s="215">
        <f>SUM(O151:O185)</f>
        <v>0</v>
      </c>
      <c r="P186" s="221"/>
    </row>
    <row r="187" spans="1:16" x14ac:dyDescent="0.25">
      <c r="A187" s="182"/>
      <c r="B187" s="183"/>
      <c r="C187" s="183"/>
      <c r="D187" s="183"/>
      <c r="E187" s="184"/>
      <c r="F187" s="184"/>
      <c r="G187" s="184"/>
      <c r="H187" s="184"/>
      <c r="I187" s="184"/>
      <c r="J187" s="184"/>
      <c r="K187" s="184"/>
      <c r="L187" s="184"/>
      <c r="M187" s="184"/>
      <c r="N187" s="184"/>
      <c r="O187" s="184"/>
      <c r="P187" s="186"/>
    </row>
    <row r="188" spans="1:16" x14ac:dyDescent="0.25">
      <c r="A188" s="187" t="s">
        <v>87</v>
      </c>
      <c r="B188" s="356" t="s">
        <v>251</v>
      </c>
      <c r="C188" s="357"/>
      <c r="D188" s="270"/>
      <c r="E188" s="272"/>
      <c r="F188" s="271"/>
      <c r="G188" s="185"/>
      <c r="H188" s="185"/>
      <c r="I188" s="185"/>
      <c r="J188" s="185"/>
      <c r="K188" s="185"/>
      <c r="L188" s="185"/>
      <c r="M188" s="185"/>
      <c r="N188" s="185"/>
      <c r="O188" s="185"/>
      <c r="P188" s="186"/>
    </row>
    <row r="189" spans="1:16" x14ac:dyDescent="0.25">
      <c r="A189" s="187" t="s">
        <v>87</v>
      </c>
      <c r="B189" s="356" t="s">
        <v>252</v>
      </c>
      <c r="C189" s="345"/>
      <c r="D189" s="270"/>
      <c r="E189" s="273"/>
      <c r="F189" s="271"/>
      <c r="G189" s="185"/>
      <c r="H189" s="185"/>
      <c r="I189" s="185"/>
      <c r="J189" s="185"/>
      <c r="K189" s="185"/>
      <c r="L189" s="185"/>
      <c r="M189" s="185"/>
      <c r="N189" s="185"/>
      <c r="O189" s="185"/>
      <c r="P189" s="186"/>
    </row>
    <row r="190" spans="1:16" x14ac:dyDescent="0.25">
      <c r="A190" s="187" t="s">
        <v>87</v>
      </c>
      <c r="B190" s="356" t="s">
        <v>253</v>
      </c>
      <c r="C190" s="345"/>
      <c r="D190" s="270"/>
      <c r="E190" s="273"/>
      <c r="F190" s="271"/>
      <c r="G190" s="185"/>
      <c r="H190" s="185"/>
      <c r="I190" s="185"/>
      <c r="J190" s="185"/>
      <c r="K190" s="185"/>
      <c r="L190" s="185"/>
      <c r="M190" s="185"/>
      <c r="N190" s="185"/>
      <c r="O190" s="185"/>
      <c r="P190" s="186"/>
    </row>
    <row r="191" spans="1:16" x14ac:dyDescent="0.25">
      <c r="A191" s="188"/>
      <c r="B191" s="189"/>
      <c r="C191" s="189"/>
      <c r="D191" s="189"/>
      <c r="E191" s="190"/>
      <c r="F191" s="190"/>
      <c r="G191" s="190"/>
      <c r="H191" s="190"/>
      <c r="I191" s="190"/>
      <c r="J191" s="190"/>
      <c r="K191" s="190"/>
      <c r="L191" s="190"/>
      <c r="M191" s="190"/>
      <c r="N191" s="190"/>
      <c r="O191" s="190"/>
      <c r="P191" s="191"/>
    </row>
    <row r="192" spans="1:16" x14ac:dyDescent="0.25">
      <c r="A192" s="192"/>
      <c r="B192" s="192"/>
      <c r="C192" s="192"/>
      <c r="D192" s="192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2"/>
    </row>
    <row r="193" spans="1:16" x14ac:dyDescent="0.25">
      <c r="A193" s="1">
        <v>5</v>
      </c>
    </row>
    <row r="194" spans="1:16" x14ac:dyDescent="0.25">
      <c r="A194" s="347" t="s">
        <v>0</v>
      </c>
      <c r="B194" s="348"/>
      <c r="C194" s="240" t="s">
        <v>148</v>
      </c>
      <c r="D194" s="172" t="s">
        <v>1</v>
      </c>
      <c r="E194" s="265"/>
    </row>
    <row r="195" spans="1:16" x14ac:dyDescent="0.25">
      <c r="A195" s="349" t="str">
        <f>MedarbejderData!B12</f>
        <v>n5</v>
      </c>
      <c r="B195" s="350"/>
      <c r="C195" s="243" t="str">
        <f>MedarbejderData!C12</f>
        <v>l5</v>
      </c>
      <c r="D195" s="243" t="str">
        <f>MedarbejderData!D12</f>
        <v>a5</v>
      </c>
      <c r="E195" s="266"/>
    </row>
    <row r="196" spans="1:16" ht="28.5" customHeight="1" x14ac:dyDescent="0.25">
      <c r="A196" s="346" t="s">
        <v>222</v>
      </c>
      <c r="B196" s="346" t="s">
        <v>150</v>
      </c>
      <c r="C196" s="346" t="s">
        <v>225</v>
      </c>
      <c r="D196" s="346" t="s">
        <v>224</v>
      </c>
      <c r="E196" s="346" t="str">
        <f>Beregningsdata!B21</f>
        <v>Rengøring</v>
      </c>
      <c r="F196" s="346" t="str">
        <f>Beregningsdata!C21</f>
        <v>Ventilation</v>
      </c>
      <c r="G196" s="346" t="str">
        <f>Beregningsdata!D21</f>
        <v>Vinduespolering</v>
      </c>
      <c r="H196" s="346" t="str">
        <f>Beregningsdata!E21</f>
        <v>Rengøring</v>
      </c>
      <c r="I196" s="346" t="str">
        <f>Beregningsdata!F21</f>
        <v>Graffiti</v>
      </c>
      <c r="J196" s="346" t="s">
        <v>230</v>
      </c>
      <c r="K196" s="328" t="s">
        <v>226</v>
      </c>
      <c r="L196" s="328" t="s">
        <v>60</v>
      </c>
      <c r="M196" s="328" t="s">
        <v>228</v>
      </c>
      <c r="N196" s="328" t="s">
        <v>227</v>
      </c>
      <c r="O196" s="328" t="s">
        <v>229</v>
      </c>
      <c r="P196" s="346" t="s">
        <v>223</v>
      </c>
    </row>
    <row r="197" spans="1:16" x14ac:dyDescent="0.25">
      <c r="A197" s="341"/>
      <c r="B197" s="341"/>
      <c r="C197" s="341"/>
      <c r="D197" s="341"/>
      <c r="E197" s="341"/>
      <c r="F197" s="341"/>
      <c r="G197" s="341"/>
      <c r="H197" s="341"/>
      <c r="I197" s="341"/>
      <c r="J197" s="341"/>
      <c r="K197" s="330"/>
      <c r="L197" s="330"/>
      <c r="M197" s="330"/>
      <c r="N197" s="330"/>
      <c r="O197" s="330"/>
      <c r="P197" s="340"/>
    </row>
    <row r="198" spans="1:16" ht="16.5" x14ac:dyDescent="0.25">
      <c r="A198" s="173" t="str">
        <f t="shared" ref="A198:A232" si="21">IF(OR(SUM(C198)&lt;360,AND(ROW()&lt;&gt;3,WEEKDAY(C198,WDT)&lt;&gt;1)),"",TRUNC((C198-WEEKDAY(C198,WDT)-DATE(YEAR(C198+4-WEEKDAY(C198,WDT)),1,-10))/7))</f>
        <v/>
      </c>
      <c r="B198" s="174" t="str">
        <f>PROPER(TEXT(C198,"dddd"))</f>
        <v>Tirsdag</v>
      </c>
      <c r="C198" s="175">
        <f>A3</f>
        <v>43753</v>
      </c>
      <c r="D198" s="253"/>
      <c r="E198" s="287">
        <f>IF(B198="mandag",MedarbejderData!$V$12,"0")+IF(B198="tirsdag",MedarbejderData!$W$12,"0")+IF(B198="Onsdag",MedarbejderData!$X$12,"0")+IF(B198="torsdag",MedarbejderData!$Y$12,"0")+IF(B198="fredag",MedarbejderData!$Z$12,"0")+IF(B198="lørdag",MedarbejderData!$AA$12,"0")+IF(B198="søndag",MedarbejderData!$AB$12,"0")</f>
        <v>0</v>
      </c>
      <c r="F198" s="254"/>
      <c r="G198" s="254"/>
      <c r="H198" s="254"/>
      <c r="I198" s="254"/>
      <c r="J198" s="258">
        <f>IF(E198+F198+G198&lt;Beregningsdata!$G$18,E198+F198+G198,E198+F198+G198-Beregningsdata!$G$17)</f>
        <v>0</v>
      </c>
      <c r="K198" s="259" t="str">
        <f>IF(J198&gt;Beregningsdata!$G$26,Beregningsdata!$F$26,IF(AND(J198&lt;J198+Beregningsdata!$F$26,J198&gt;Beregningsdata!$F$25),J198-Beregningsdata!$F$25,""))</f>
        <v/>
      </c>
      <c r="L198" s="259" t="str">
        <f>IF(J198&gt;Beregningsdata!$F$27,J198-Beregningsdata!$F$27,"")</f>
        <v/>
      </c>
      <c r="M198" s="254"/>
      <c r="N198" s="254"/>
      <c r="O198" s="254"/>
      <c r="P198" s="210">
        <f>IF(D198="Ferie",Beregningsdata!$E$6,"0")+IF(D198="Feriefridag",Beregningsdata!$E$12,"0")+IF(D198="Fri",Beregningsdata!$E$11,"0")+IF(D198="Syg",Beregningsdata!$E$8,"0")+IF(D198="Barns Sygedag",Beregningsdata!$E$9,"0")+IF(D198="Barsel",Beregningsdata!$E$10,"0")</f>
        <v>0</v>
      </c>
    </row>
    <row r="199" spans="1:16" ht="16.5" x14ac:dyDescent="0.25">
      <c r="A199" s="173" t="str">
        <f t="shared" si="21"/>
        <v/>
      </c>
      <c r="B199" s="174" t="str">
        <f t="shared" ref="B199:B232" si="22">PROPER(TEXT(C199,"dddd"))</f>
        <v>Onsdag</v>
      </c>
      <c r="C199" s="176">
        <f>C198+1</f>
        <v>43754</v>
      </c>
      <c r="D199" s="253"/>
      <c r="E199" s="287">
        <f>IF(B199="mandag",MedarbejderData!$V$12,"0")+IF(B199="tirsdag",MedarbejderData!$W$12,"0")+IF(B199="Onsdag",MedarbejderData!$X$12,"0")+IF(B199="torsdag",MedarbejderData!$Y$12,"0")+IF(B199="fredag",MedarbejderData!$Z$12,"0")+IF(B199="lørdag",MedarbejderData!$AA$12,"0")+IF(B199="søndag",MedarbejderData!$AB$12,"0")</f>
        <v>0</v>
      </c>
      <c r="F199" s="254"/>
      <c r="G199" s="254"/>
      <c r="H199" s="254"/>
      <c r="I199" s="254"/>
      <c r="J199" s="258">
        <f>IF(E199+F199+G199&lt;Beregningsdata!$G$18,E199+F199+G199,E199+F199+G199-Beregningsdata!$G$17)</f>
        <v>0</v>
      </c>
      <c r="K199" s="259" t="str">
        <f>IF(J199&gt;Beregningsdata!$G$26,Beregningsdata!$F$26,IF(AND(J199&lt;J199+Beregningsdata!$F$26,J199&gt;Beregningsdata!$F$25),J199-Beregningsdata!$F$25,""))</f>
        <v/>
      </c>
      <c r="L199" s="259" t="str">
        <f>IF(J199&gt;Beregningsdata!$F$27,J199-Beregningsdata!$F$27,"")</f>
        <v/>
      </c>
      <c r="M199" s="254"/>
      <c r="N199" s="254"/>
      <c r="O199" s="254"/>
      <c r="P199" s="211">
        <f>IF(D199="Ferie",Beregningsdata!$E$6,"0")+IF(D199="Feriefridag",Beregningsdata!$E$12,"0")+IF(D199="Fri",Beregningsdata!$E$11,"0")+IF(D199="Syg",Beregningsdata!$E$8,"0")+IF(D199="Barns Sygedag",Beregningsdata!$E$9,"0")+IF(D199="Barsel",Beregningsdata!$E$10,"0")</f>
        <v>0</v>
      </c>
    </row>
    <row r="200" spans="1:16" ht="16.5" x14ac:dyDescent="0.25">
      <c r="A200" s="173" t="str">
        <f t="shared" si="21"/>
        <v/>
      </c>
      <c r="B200" s="174" t="str">
        <f t="shared" si="22"/>
        <v>Torsdag</v>
      </c>
      <c r="C200" s="176">
        <f t="shared" ref="C200:C232" si="23">C199+1</f>
        <v>43755</v>
      </c>
      <c r="D200" s="253"/>
      <c r="E200" s="287">
        <f>IF(B200="mandag",MedarbejderData!$V$12,"0")+IF(B200="tirsdag",MedarbejderData!$W$12,"0")+IF(B200="Onsdag",MedarbejderData!$X$12,"0")+IF(B200="torsdag",MedarbejderData!$Y$12,"0")+IF(B200="fredag",MedarbejderData!$Z$12,"0")+IF(B200="lørdag",MedarbejderData!$AA$12,"0")+IF(B200="søndag",MedarbejderData!$AB$12,"0")</f>
        <v>0</v>
      </c>
      <c r="F200" s="254"/>
      <c r="G200" s="254"/>
      <c r="H200" s="254"/>
      <c r="I200" s="254"/>
      <c r="J200" s="258">
        <f>IF(E200+F200+G200&lt;Beregningsdata!$G$18,E200+F200+G200,E200+F200+G200-Beregningsdata!$G$17)</f>
        <v>0</v>
      </c>
      <c r="K200" s="259" t="str">
        <f>IF(J200&gt;Beregningsdata!$G$26,Beregningsdata!$F$26,IF(AND(J200&lt;J200+Beregningsdata!$F$26,J200&gt;Beregningsdata!$F$25),J200-Beregningsdata!$F$25,""))</f>
        <v/>
      </c>
      <c r="L200" s="259" t="str">
        <f>IF(J200&gt;Beregningsdata!$F$27,J200-Beregningsdata!$F$27,"")</f>
        <v/>
      </c>
      <c r="M200" s="254"/>
      <c r="N200" s="254"/>
      <c r="O200" s="254"/>
      <c r="P200" s="211">
        <f>IF(D200="Ferie",Beregningsdata!$E$6,"0")+IF(D200="Feriefridag",Beregningsdata!$E$12,"0")+IF(D200="Fri",Beregningsdata!$E$11,"0")+IF(D200="Syg",Beregningsdata!$E$8,"0")+IF(D200="Barns Sygedag",Beregningsdata!$E$9,"0")+IF(D200="Barsel",Beregningsdata!$E$10,"0")</f>
        <v>0</v>
      </c>
    </row>
    <row r="201" spans="1:16" ht="16.5" x14ac:dyDescent="0.25">
      <c r="A201" s="173" t="str">
        <f t="shared" si="21"/>
        <v/>
      </c>
      <c r="B201" s="174" t="str">
        <f t="shared" si="22"/>
        <v>Fredag</v>
      </c>
      <c r="C201" s="176">
        <f t="shared" si="23"/>
        <v>43756</v>
      </c>
      <c r="D201" s="253"/>
      <c r="E201" s="287">
        <f>IF(B201="mandag",MedarbejderData!$V$12,"0")+IF(B201="tirsdag",MedarbejderData!$W$12,"0")+IF(B201="Onsdag",MedarbejderData!$X$12,"0")+IF(B201="torsdag",MedarbejderData!$Y$12,"0")+IF(B201="fredag",MedarbejderData!$Z$12,"0")+IF(B201="lørdag",MedarbejderData!$AA$12,"0")+IF(B201="søndag",MedarbejderData!$AB$12,"0")</f>
        <v>0</v>
      </c>
      <c r="F201" s="254"/>
      <c r="G201" s="254"/>
      <c r="H201" s="254"/>
      <c r="I201" s="254"/>
      <c r="J201" s="258">
        <f>IF(E201+F201+G201&lt;Beregningsdata!$G$18,E201+F201+G201,E201+F201+G201-Beregningsdata!$G$17)</f>
        <v>0</v>
      </c>
      <c r="K201" s="259" t="str">
        <f>IF(J201&gt;Beregningsdata!$G$26,Beregningsdata!$F$26,IF(AND(J201&lt;J201+Beregningsdata!$F$26,J201&gt;Beregningsdata!$F$25),J201-Beregningsdata!$F$25,""))</f>
        <v/>
      </c>
      <c r="L201" s="259" t="str">
        <f>IF(J201&gt;Beregningsdata!$F$27,J201-Beregningsdata!$F$27,"")</f>
        <v/>
      </c>
      <c r="M201" s="254"/>
      <c r="N201" s="254"/>
      <c r="O201" s="254"/>
      <c r="P201" s="211">
        <f>IF(D201="Ferie",Beregningsdata!$E$6,"0")+IF(D201="Feriefridag",Beregningsdata!$E$12,"0")+IF(D201="Fri",Beregningsdata!$E$11,"0")+IF(D201="Syg",Beregningsdata!$E$8,"0")+IF(D201="Barns Sygedag",Beregningsdata!$E$9,"0")+IF(D201="Barsel",Beregningsdata!$E$10,"0")</f>
        <v>0</v>
      </c>
    </row>
    <row r="202" spans="1:16" ht="16.5" x14ac:dyDescent="0.25">
      <c r="A202" s="173" t="str">
        <f t="shared" si="21"/>
        <v/>
      </c>
      <c r="B202" s="174" t="str">
        <f t="shared" si="22"/>
        <v>Lørdag</v>
      </c>
      <c r="C202" s="176">
        <f t="shared" si="23"/>
        <v>43757</v>
      </c>
      <c r="D202" s="253"/>
      <c r="E202" s="287">
        <f>IF(B202="mandag",MedarbejderData!$V$12,"0")+IF(B202="tirsdag",MedarbejderData!$W$12,"0")+IF(B202="Onsdag",MedarbejderData!$X$12,"0")+IF(B202="torsdag",MedarbejderData!$Y$12,"0")+IF(B202="fredag",MedarbejderData!$Z$12,"0")+IF(B202="lørdag",MedarbejderData!$AA$12,"0")+IF(B202="søndag",MedarbejderData!$AB$12,"0")</f>
        <v>0</v>
      </c>
      <c r="F202" s="254"/>
      <c r="G202" s="254"/>
      <c r="H202" s="254"/>
      <c r="I202" s="254"/>
      <c r="J202" s="258">
        <f>IF(E202+F202+G202&lt;Beregningsdata!$G$18,E202+F202+G202,E202+F202+G202-Beregningsdata!$G$17)</f>
        <v>0</v>
      </c>
      <c r="K202" s="259" t="str">
        <f>IF(J202&gt;Beregningsdata!$G$26,Beregningsdata!$F$26,IF(AND(J202&lt;J202+Beregningsdata!$F$26,J202&gt;Beregningsdata!$F$25),J202-Beregningsdata!$F$25,""))</f>
        <v/>
      </c>
      <c r="L202" s="259" t="str">
        <f>IF(J202&gt;Beregningsdata!$F$27,J202-Beregningsdata!$F$27,"")</f>
        <v/>
      </c>
      <c r="M202" s="254"/>
      <c r="N202" s="254"/>
      <c r="O202" s="254"/>
      <c r="P202" s="211">
        <f>IF(D202="Ferie",Beregningsdata!$E$6,"0")+IF(D202="Feriefridag",Beregningsdata!$E$12,"0")+IF(D202="Fri",Beregningsdata!$E$11,"0")+IF(D202="Syg",Beregningsdata!$E$8,"0")+IF(D202="Barns Sygedag",Beregningsdata!$E$9,"0")+IF(D202="Barsel",Beregningsdata!$E$10,"0")</f>
        <v>0</v>
      </c>
    </row>
    <row r="203" spans="1:16" ht="16.5" x14ac:dyDescent="0.25">
      <c r="A203" s="173" t="str">
        <f t="shared" si="21"/>
        <v/>
      </c>
      <c r="B203" s="174" t="str">
        <f t="shared" si="22"/>
        <v>Søndag</v>
      </c>
      <c r="C203" s="176">
        <f t="shared" si="23"/>
        <v>43758</v>
      </c>
      <c r="D203" s="253"/>
      <c r="E203" s="287">
        <f>IF(B203="mandag",MedarbejderData!$V$12,"0")+IF(B203="tirsdag",MedarbejderData!$W$12,"0")+IF(B203="Onsdag",MedarbejderData!$X$12,"0")+IF(B203="torsdag",MedarbejderData!$Y$12,"0")+IF(B203="fredag",MedarbejderData!$Z$12,"0")+IF(B203="lørdag",MedarbejderData!$AA$12,"0")+IF(B203="søndag",MedarbejderData!$AB$12,"0")</f>
        <v>0</v>
      </c>
      <c r="F203" s="254"/>
      <c r="G203" s="254"/>
      <c r="H203" s="254"/>
      <c r="I203" s="254"/>
      <c r="J203" s="258">
        <f>IF(E203+F203+G203&lt;Beregningsdata!$G$18,E203+F203+G203,E203+F203+G203-Beregningsdata!$G$17)</f>
        <v>0</v>
      </c>
      <c r="K203" s="259" t="str">
        <f>IF(J203&gt;Beregningsdata!$G$26,Beregningsdata!$F$26,IF(AND(J203&lt;J203+Beregningsdata!$F$26,J203&gt;Beregningsdata!$F$25),J203-Beregningsdata!$F$25,""))</f>
        <v/>
      </c>
      <c r="L203" s="259" t="str">
        <f>IF(J203&gt;Beregningsdata!$F$27,J203-Beregningsdata!$F$27,"")</f>
        <v/>
      </c>
      <c r="M203" s="254"/>
      <c r="N203" s="254"/>
      <c r="O203" s="254"/>
      <c r="P203" s="211">
        <f>IF(D203="Ferie",Beregningsdata!$E$6,"0")+IF(D203="Feriefridag",Beregningsdata!$E$12,"0")+IF(D203="Fri",Beregningsdata!$E$11,"0")+IF(D203="Syg",Beregningsdata!$E$8,"0")+IF(D203="Barns Sygedag",Beregningsdata!$E$9,"0")+IF(D203="Barsel",Beregningsdata!$E$10,"0")</f>
        <v>0</v>
      </c>
    </row>
    <row r="204" spans="1:16" ht="16.5" x14ac:dyDescent="0.25">
      <c r="A204" s="173">
        <f t="shared" si="21"/>
        <v>43</v>
      </c>
      <c r="B204" s="174" t="str">
        <f t="shared" si="22"/>
        <v>Mandag</v>
      </c>
      <c r="C204" s="176">
        <f t="shared" si="23"/>
        <v>43759</v>
      </c>
      <c r="D204" s="253"/>
      <c r="E204" s="287">
        <f>IF(B204="mandag",MedarbejderData!$V$12,"0")+IF(B204="tirsdag",MedarbejderData!$W$12,"0")+IF(B204="Onsdag",MedarbejderData!$X$12,"0")+IF(B204="torsdag",MedarbejderData!$Y$12,"0")+IF(B204="fredag",MedarbejderData!$Z$12,"0")+IF(B204="lørdag",MedarbejderData!$AA$12,"0")+IF(B204="søndag",MedarbejderData!$AB$12,"0")</f>
        <v>0</v>
      </c>
      <c r="F204" s="254"/>
      <c r="G204" s="254"/>
      <c r="H204" s="254"/>
      <c r="I204" s="254"/>
      <c r="J204" s="258">
        <f>IF(E204+F204+G204&lt;Beregningsdata!$G$18,E204+F204+G204,E204+F204+G204-Beregningsdata!$G$17)</f>
        <v>0</v>
      </c>
      <c r="K204" s="259" t="str">
        <f>IF(J204&gt;Beregningsdata!$G$26,Beregningsdata!$F$26,IF(AND(J204&lt;J204+Beregningsdata!$F$26,J204&gt;Beregningsdata!$F$25),J204-Beregningsdata!$F$25,""))</f>
        <v/>
      </c>
      <c r="L204" s="259" t="str">
        <f>IF(J204&gt;Beregningsdata!$F$27,J204-Beregningsdata!$F$27,"")</f>
        <v/>
      </c>
      <c r="M204" s="254"/>
      <c r="N204" s="254"/>
      <c r="O204" s="254"/>
      <c r="P204" s="211">
        <f>IF(D204="Ferie",Beregningsdata!$E$6,"0")+IF(D204="Feriefridag",Beregningsdata!$E$12,"0")+IF(D204="Fri",Beregningsdata!$E$11,"0")+IF(D204="Syg",Beregningsdata!$E$8,"0")+IF(D204="Barns Sygedag",Beregningsdata!$E$9,"0")+IF(D204="Barsel",Beregningsdata!$E$10,"0")</f>
        <v>0</v>
      </c>
    </row>
    <row r="205" spans="1:16" ht="16.5" x14ac:dyDescent="0.25">
      <c r="A205" s="173" t="str">
        <f t="shared" si="21"/>
        <v/>
      </c>
      <c r="B205" s="174" t="str">
        <f t="shared" si="22"/>
        <v>Tirsdag</v>
      </c>
      <c r="C205" s="176">
        <f t="shared" si="23"/>
        <v>43760</v>
      </c>
      <c r="D205" s="253"/>
      <c r="E205" s="287">
        <f>IF(B205="mandag",MedarbejderData!$V$12,"0")+IF(B205="tirsdag",MedarbejderData!$W$12,"0")+IF(B205="Onsdag",MedarbejderData!$X$12,"0")+IF(B205="torsdag",MedarbejderData!$Y$12,"0")+IF(B205="fredag",MedarbejderData!$Z$12,"0")+IF(B205="lørdag",MedarbejderData!$AA$12,"0")+IF(B205="søndag",MedarbejderData!$AB$12,"0")</f>
        <v>0</v>
      </c>
      <c r="F205" s="254"/>
      <c r="G205" s="254"/>
      <c r="H205" s="254"/>
      <c r="I205" s="254"/>
      <c r="J205" s="258">
        <f>IF(E205+F205+G205&lt;Beregningsdata!$G$18,E205+F205+G205,E205+F205+G205-Beregningsdata!$G$17)</f>
        <v>0</v>
      </c>
      <c r="K205" s="259" t="str">
        <f>IF(J205&gt;Beregningsdata!$G$26,Beregningsdata!$F$26,IF(AND(J205&lt;J205+Beregningsdata!$F$26,J205&gt;Beregningsdata!$F$25),J205-Beregningsdata!$F$25,""))</f>
        <v/>
      </c>
      <c r="L205" s="259" t="str">
        <f>IF(J205&gt;Beregningsdata!$F$27,J205-Beregningsdata!$F$27,"")</f>
        <v/>
      </c>
      <c r="M205" s="254"/>
      <c r="N205" s="254"/>
      <c r="O205" s="254"/>
      <c r="P205" s="211">
        <f>IF(D205="Ferie",Beregningsdata!$E$6,"0")+IF(D205="Feriefridag",Beregningsdata!$E$12,"0")+IF(D205="Fri",Beregningsdata!$E$11,"0")+IF(D205="Syg",Beregningsdata!$E$8,"0")+IF(D205="Barns Sygedag",Beregningsdata!$E$9,"0")+IF(D205="Barsel",Beregningsdata!$E$10,"0")</f>
        <v>0</v>
      </c>
    </row>
    <row r="206" spans="1:16" ht="16.5" x14ac:dyDescent="0.25">
      <c r="A206" s="173" t="str">
        <f t="shared" si="21"/>
        <v/>
      </c>
      <c r="B206" s="174" t="str">
        <f t="shared" si="22"/>
        <v>Onsdag</v>
      </c>
      <c r="C206" s="176">
        <f t="shared" si="23"/>
        <v>43761</v>
      </c>
      <c r="D206" s="253"/>
      <c r="E206" s="287">
        <f>IF(B206="mandag",MedarbejderData!$V$12,"0")+IF(B206="tirsdag",MedarbejderData!$W$12,"0")+IF(B206="Onsdag",MedarbejderData!$X$12,"0")+IF(B206="torsdag",MedarbejderData!$Y$12,"0")+IF(B206="fredag",MedarbejderData!$Z$12,"0")+IF(B206="lørdag",MedarbejderData!$AA$12,"0")+IF(B206="søndag",MedarbejderData!$AB$12,"0")</f>
        <v>0</v>
      </c>
      <c r="F206" s="254"/>
      <c r="G206" s="254"/>
      <c r="H206" s="254"/>
      <c r="I206" s="254"/>
      <c r="J206" s="258">
        <f>IF(E206+F206+G206&lt;Beregningsdata!$G$18,E206+F206+G206,E206+F206+G206-Beregningsdata!$G$17)</f>
        <v>0</v>
      </c>
      <c r="K206" s="259" t="str">
        <f>IF(J206&gt;Beregningsdata!$G$26,Beregningsdata!$F$26,IF(AND(J206&lt;J206+Beregningsdata!$F$26,J206&gt;Beregningsdata!$F$25),J206-Beregningsdata!$F$25,""))</f>
        <v/>
      </c>
      <c r="L206" s="259" t="str">
        <f>IF(J206&gt;Beregningsdata!$F$27,J206-Beregningsdata!$F$27,"")</f>
        <v/>
      </c>
      <c r="M206" s="254"/>
      <c r="N206" s="254"/>
      <c r="O206" s="254"/>
      <c r="P206" s="211">
        <f>IF(D206="Ferie",Beregningsdata!$E$6,"0")+IF(D206="Feriefridag",Beregningsdata!$E$12,"0")+IF(D206="Fri",Beregningsdata!$E$11,"0")+IF(D206="Syg",Beregningsdata!$E$8,"0")+IF(D206="Barns Sygedag",Beregningsdata!$E$9,"0")+IF(D206="Barsel",Beregningsdata!$E$10,"0")</f>
        <v>0</v>
      </c>
    </row>
    <row r="207" spans="1:16" ht="16.5" x14ac:dyDescent="0.25">
      <c r="A207" s="173" t="str">
        <f t="shared" si="21"/>
        <v/>
      </c>
      <c r="B207" s="174" t="str">
        <f t="shared" si="22"/>
        <v>Torsdag</v>
      </c>
      <c r="C207" s="176">
        <f t="shared" si="23"/>
        <v>43762</v>
      </c>
      <c r="D207" s="253"/>
      <c r="E207" s="287">
        <f>IF(B207="mandag",MedarbejderData!$V$12,"0")+IF(B207="tirsdag",MedarbejderData!$W$12,"0")+IF(B207="Onsdag",MedarbejderData!$X$12,"0")+IF(B207="torsdag",MedarbejderData!$Y$12,"0")+IF(B207="fredag",MedarbejderData!$Z$12,"0")+IF(B207="lørdag",MedarbejderData!$AA$12,"0")+IF(B207="søndag",MedarbejderData!$AB$12,"0")</f>
        <v>0</v>
      </c>
      <c r="F207" s="254"/>
      <c r="G207" s="254"/>
      <c r="H207" s="254"/>
      <c r="I207" s="254"/>
      <c r="J207" s="258">
        <f>IF(E207+F207+G207&lt;Beregningsdata!$G$18,E207+F207+G207,E207+F207+G207-Beregningsdata!$G$17)</f>
        <v>0</v>
      </c>
      <c r="K207" s="259" t="str">
        <f>IF(J207&gt;Beregningsdata!$G$26,Beregningsdata!$F$26,IF(AND(J207&lt;J207+Beregningsdata!$F$26,J207&gt;Beregningsdata!$F$25),J207-Beregningsdata!$F$25,""))</f>
        <v/>
      </c>
      <c r="L207" s="259" t="str">
        <f>IF(J207&gt;Beregningsdata!$F$27,J207-Beregningsdata!$F$27,"")</f>
        <v/>
      </c>
      <c r="M207" s="254"/>
      <c r="N207" s="254"/>
      <c r="O207" s="254"/>
      <c r="P207" s="211">
        <f>IF(D207="Ferie",Beregningsdata!$E$6,"0")+IF(D207="Feriefridag",Beregningsdata!$E$12,"0")+IF(D207="Fri",Beregningsdata!$E$11,"0")+IF(D207="Syg",Beregningsdata!$E$8,"0")+IF(D207="Barns Sygedag",Beregningsdata!$E$9,"0")+IF(D207="Barsel",Beregningsdata!$E$10,"0")</f>
        <v>0</v>
      </c>
    </row>
    <row r="208" spans="1:16" ht="16.5" x14ac:dyDescent="0.25">
      <c r="A208" s="173" t="str">
        <f t="shared" si="21"/>
        <v/>
      </c>
      <c r="B208" s="174" t="str">
        <f t="shared" si="22"/>
        <v>Fredag</v>
      </c>
      <c r="C208" s="176">
        <f t="shared" si="23"/>
        <v>43763</v>
      </c>
      <c r="D208" s="253"/>
      <c r="E208" s="287">
        <f>IF(B208="mandag",MedarbejderData!$V$12,"0")+IF(B208="tirsdag",MedarbejderData!$W$12,"0")+IF(B208="Onsdag",MedarbejderData!$X$12,"0")+IF(B208="torsdag",MedarbejderData!$Y$12,"0")+IF(B208="fredag",MedarbejderData!$Z$12,"0")+IF(B208="lørdag",MedarbejderData!$AA$12,"0")+IF(B208="søndag",MedarbejderData!$AB$12,"0")</f>
        <v>0</v>
      </c>
      <c r="F208" s="254"/>
      <c r="G208" s="254"/>
      <c r="H208" s="254"/>
      <c r="I208" s="254"/>
      <c r="J208" s="258">
        <f>IF(E208+F208+G208&lt;Beregningsdata!$G$18,E208+F208+G208,E208+F208+G208-Beregningsdata!$G$17)</f>
        <v>0</v>
      </c>
      <c r="K208" s="259" t="str">
        <f>IF(J208&gt;Beregningsdata!$G$26,Beregningsdata!$F$26,IF(AND(J208&lt;J208+Beregningsdata!$F$26,J208&gt;Beregningsdata!$F$25),J208-Beregningsdata!$F$25,""))</f>
        <v/>
      </c>
      <c r="L208" s="259" t="str">
        <f>IF(J208&gt;Beregningsdata!$F$27,J208-Beregningsdata!$F$27,"")</f>
        <v/>
      </c>
      <c r="M208" s="254"/>
      <c r="N208" s="254"/>
      <c r="O208" s="254"/>
      <c r="P208" s="211">
        <f>IF(D208="Ferie",Beregningsdata!$E$6,"0")+IF(D208="Feriefridag",Beregningsdata!$E$12,"0")+IF(D208="Fri",Beregningsdata!$E$11,"0")+IF(D208="Syg",Beregningsdata!$E$8,"0")+IF(D208="Barns Sygedag",Beregningsdata!$E$9,"0")+IF(D208="Barsel",Beregningsdata!$E$10,"0")</f>
        <v>0</v>
      </c>
    </row>
    <row r="209" spans="1:16" ht="16.5" x14ac:dyDescent="0.25">
      <c r="A209" s="173" t="str">
        <f t="shared" si="21"/>
        <v/>
      </c>
      <c r="B209" s="174" t="str">
        <f t="shared" si="22"/>
        <v>Lørdag</v>
      </c>
      <c r="C209" s="176">
        <f t="shared" si="23"/>
        <v>43764</v>
      </c>
      <c r="D209" s="253"/>
      <c r="E209" s="287">
        <f>IF(B209="mandag",MedarbejderData!$V$12,"0")+IF(B209="tirsdag",MedarbejderData!$W$12,"0")+IF(B209="Onsdag",MedarbejderData!$X$12,"0")+IF(B209="torsdag",MedarbejderData!$Y$12,"0")+IF(B209="fredag",MedarbejderData!$Z$12,"0")+IF(B209="lørdag",MedarbejderData!$AA$12,"0")+IF(B209="søndag",MedarbejderData!$AB$12,"0")</f>
        <v>0</v>
      </c>
      <c r="F209" s="254"/>
      <c r="G209" s="254"/>
      <c r="H209" s="254"/>
      <c r="I209" s="254"/>
      <c r="J209" s="258">
        <f>IF(E209+F209+G209&lt;Beregningsdata!$G$18,E209+F209+G209,E209+F209+G209-Beregningsdata!$G$17)</f>
        <v>0</v>
      </c>
      <c r="K209" s="259" t="str">
        <f>IF(J209&gt;Beregningsdata!$G$26,Beregningsdata!$F$26,IF(AND(J209&lt;J209+Beregningsdata!$F$26,J209&gt;Beregningsdata!$F$25),J209-Beregningsdata!$F$25,""))</f>
        <v/>
      </c>
      <c r="L209" s="259" t="str">
        <f>IF(J209&gt;Beregningsdata!$F$27,J209-Beregningsdata!$F$27,"")</f>
        <v/>
      </c>
      <c r="M209" s="254"/>
      <c r="N209" s="254"/>
      <c r="O209" s="254"/>
      <c r="P209" s="211">
        <f>IF(D209="Ferie",Beregningsdata!$E$6,"0")+IF(D209="Feriefridag",Beregningsdata!$E$12,"0")+IF(D209="Fri",Beregningsdata!$E$11,"0")+IF(D209="Syg",Beregningsdata!$E$8,"0")+IF(D209="Barns Sygedag",Beregningsdata!$E$9,"0")+IF(D209="Barsel",Beregningsdata!$E$10,"0")</f>
        <v>0</v>
      </c>
    </row>
    <row r="210" spans="1:16" ht="16.5" x14ac:dyDescent="0.25">
      <c r="A210" s="173" t="str">
        <f t="shared" si="21"/>
        <v/>
      </c>
      <c r="B210" s="174" t="str">
        <f t="shared" si="22"/>
        <v>Søndag</v>
      </c>
      <c r="C210" s="176">
        <f t="shared" si="23"/>
        <v>43765</v>
      </c>
      <c r="D210" s="253"/>
      <c r="E210" s="287">
        <f>IF(B210="mandag",MedarbejderData!$V$12,"0")+IF(B210="tirsdag",MedarbejderData!$W$12,"0")+IF(B210="Onsdag",MedarbejderData!$X$12,"0")+IF(B210="torsdag",MedarbejderData!$Y$12,"0")+IF(B210="fredag",MedarbejderData!$Z$12,"0")+IF(B210="lørdag",MedarbejderData!$AA$12,"0")+IF(B210="søndag",MedarbejderData!$AB$12,"0")</f>
        <v>0</v>
      </c>
      <c r="F210" s="254"/>
      <c r="G210" s="254"/>
      <c r="H210" s="254"/>
      <c r="I210" s="254"/>
      <c r="J210" s="258">
        <f>IF(E210+F210+G210&lt;Beregningsdata!$G$18,E210+F210+G210,E210+F210+G210-Beregningsdata!$G$17)</f>
        <v>0</v>
      </c>
      <c r="K210" s="259" t="str">
        <f>IF(J210&gt;Beregningsdata!$G$26,Beregningsdata!$F$26,IF(AND(J210&lt;J210+Beregningsdata!$F$26,J210&gt;Beregningsdata!$F$25),J210-Beregningsdata!$F$25,""))</f>
        <v/>
      </c>
      <c r="L210" s="259" t="str">
        <f>IF(J210&gt;Beregningsdata!$F$27,J210-Beregningsdata!$F$27,"")</f>
        <v/>
      </c>
      <c r="M210" s="254"/>
      <c r="N210" s="254"/>
      <c r="O210" s="254"/>
      <c r="P210" s="211">
        <f>IF(D210="Ferie",Beregningsdata!$E$6,"0")+IF(D210="Feriefridag",Beregningsdata!$E$12,"0")+IF(D210="Fri",Beregningsdata!$E$11,"0")+IF(D210="Syg",Beregningsdata!$E$8,"0")+IF(D210="Barns Sygedag",Beregningsdata!$E$9,"0")+IF(D210="Barsel",Beregningsdata!$E$10,"0")</f>
        <v>0</v>
      </c>
    </row>
    <row r="211" spans="1:16" ht="16.5" x14ac:dyDescent="0.25">
      <c r="A211" s="173">
        <f t="shared" si="21"/>
        <v>44</v>
      </c>
      <c r="B211" s="174" t="str">
        <f t="shared" si="22"/>
        <v>Mandag</v>
      </c>
      <c r="C211" s="176">
        <f t="shared" si="23"/>
        <v>43766</v>
      </c>
      <c r="D211" s="253"/>
      <c r="E211" s="287">
        <f>IF(B211="mandag",MedarbejderData!$V$12,"0")+IF(B211="tirsdag",MedarbejderData!$W$12,"0")+IF(B211="Onsdag",MedarbejderData!$X$12,"0")+IF(B211="torsdag",MedarbejderData!$Y$12,"0")+IF(B211="fredag",MedarbejderData!$Z$12,"0")+IF(B211="lørdag",MedarbejderData!$AA$12,"0")+IF(B211="søndag",MedarbejderData!$AB$12,"0")</f>
        <v>0</v>
      </c>
      <c r="F211" s="254"/>
      <c r="G211" s="254"/>
      <c r="H211" s="254"/>
      <c r="I211" s="254"/>
      <c r="J211" s="258">
        <f>IF(E211+F211+G211&lt;Beregningsdata!$G$18,E211+F211+G211,E211+F211+G211-Beregningsdata!$G$17)</f>
        <v>0</v>
      </c>
      <c r="K211" s="259" t="str">
        <f>IF(J211&gt;Beregningsdata!$G$26,Beregningsdata!$F$26,IF(AND(J211&lt;J211+Beregningsdata!$F$26,J211&gt;Beregningsdata!$F$25),J211-Beregningsdata!$F$25,""))</f>
        <v/>
      </c>
      <c r="L211" s="259" t="str">
        <f>IF(J211&gt;Beregningsdata!$F$27,J211-Beregningsdata!$F$27,"")</f>
        <v/>
      </c>
      <c r="M211" s="254"/>
      <c r="N211" s="254"/>
      <c r="O211" s="254"/>
      <c r="P211" s="211">
        <f>IF(D211="Ferie",Beregningsdata!$E$6,"0")+IF(D211="Feriefridag",Beregningsdata!$E$12,"0")+IF(D211="Fri",Beregningsdata!$E$11,"0")+IF(D211="Syg",Beregningsdata!$E$8,"0")+IF(D211="Barns Sygedag",Beregningsdata!$E$9,"0")+IF(D211="Barsel",Beregningsdata!$E$10,"0")</f>
        <v>0</v>
      </c>
    </row>
    <row r="212" spans="1:16" ht="16.5" x14ac:dyDescent="0.25">
      <c r="A212" s="173" t="str">
        <f t="shared" si="21"/>
        <v/>
      </c>
      <c r="B212" s="174" t="str">
        <f t="shared" si="22"/>
        <v>Tirsdag</v>
      </c>
      <c r="C212" s="176">
        <f t="shared" si="23"/>
        <v>43767</v>
      </c>
      <c r="D212" s="253"/>
      <c r="E212" s="287">
        <f>IF(B212="mandag",MedarbejderData!$V$12,"0")+IF(B212="tirsdag",MedarbejderData!$W$12,"0")+IF(B212="Onsdag",MedarbejderData!$X$12,"0")+IF(B212="torsdag",MedarbejderData!$Y$12,"0")+IF(B212="fredag",MedarbejderData!$Z$12,"0")+IF(B212="lørdag",MedarbejderData!$AA$12,"0")+IF(B212="søndag",MedarbejderData!$AB$12,"0")</f>
        <v>0</v>
      </c>
      <c r="F212" s="254"/>
      <c r="G212" s="254"/>
      <c r="H212" s="254"/>
      <c r="I212" s="254"/>
      <c r="J212" s="258">
        <f>IF(E212+F212+G212&lt;Beregningsdata!$G$18,E212+F212+G212,E212+F212+G212-Beregningsdata!$G$17)</f>
        <v>0</v>
      </c>
      <c r="K212" s="259" t="str">
        <f>IF(J212&gt;Beregningsdata!$G$26,Beregningsdata!$F$26,IF(AND(J212&lt;J212+Beregningsdata!$F$26,J212&gt;Beregningsdata!$F$25),J212-Beregningsdata!$F$25,""))</f>
        <v/>
      </c>
      <c r="L212" s="259" t="str">
        <f>IF(J212&gt;Beregningsdata!$F$27,J212-Beregningsdata!$F$27,"")</f>
        <v/>
      </c>
      <c r="M212" s="254"/>
      <c r="N212" s="254"/>
      <c r="O212" s="254"/>
      <c r="P212" s="211">
        <f>IF(D212="Ferie",Beregningsdata!$E$6,"0")+IF(D212="Feriefridag",Beregningsdata!$E$12,"0")+IF(D212="Fri",Beregningsdata!$E$11,"0")+IF(D212="Syg",Beregningsdata!$E$8,"0")+IF(D212="Barns Sygedag",Beregningsdata!$E$9,"0")+IF(D212="Barsel",Beregningsdata!$E$10,"0")</f>
        <v>0</v>
      </c>
    </row>
    <row r="213" spans="1:16" ht="16.5" x14ac:dyDescent="0.25">
      <c r="A213" s="173" t="str">
        <f t="shared" si="21"/>
        <v/>
      </c>
      <c r="B213" s="174" t="str">
        <f t="shared" si="22"/>
        <v>Onsdag</v>
      </c>
      <c r="C213" s="176">
        <f t="shared" si="23"/>
        <v>43768</v>
      </c>
      <c r="D213" s="253"/>
      <c r="E213" s="287">
        <f>IF(B213="mandag",MedarbejderData!$V$12,"0")+IF(B213="tirsdag",MedarbejderData!$W$12,"0")+IF(B213="Onsdag",MedarbejderData!$X$12,"0")+IF(B213="torsdag",MedarbejderData!$Y$12,"0")+IF(B213="fredag",MedarbejderData!$Z$12,"0")+IF(B213="lørdag",MedarbejderData!$AA$12,"0")+IF(B213="søndag",MedarbejderData!$AB$12,"0")</f>
        <v>0</v>
      </c>
      <c r="F213" s="254"/>
      <c r="G213" s="254"/>
      <c r="H213" s="254"/>
      <c r="I213" s="254"/>
      <c r="J213" s="258">
        <f>IF(E213+F213+G213&lt;Beregningsdata!$G$18,E213+F213+G213,E213+F213+G213-Beregningsdata!$G$17)</f>
        <v>0</v>
      </c>
      <c r="K213" s="259" t="str">
        <f>IF(J213&gt;Beregningsdata!$G$26,Beregningsdata!$F$26,IF(AND(J213&lt;J213+Beregningsdata!$F$26,J213&gt;Beregningsdata!$F$25),J213-Beregningsdata!$F$25,""))</f>
        <v/>
      </c>
      <c r="L213" s="259" t="str">
        <f>IF(J213&gt;Beregningsdata!$F$27,J213-Beregningsdata!$F$27,"")</f>
        <v/>
      </c>
      <c r="M213" s="254"/>
      <c r="N213" s="254"/>
      <c r="O213" s="254"/>
      <c r="P213" s="211">
        <f>IF(D213="Ferie",Beregningsdata!$E$6,"0")+IF(D213="Feriefridag",Beregningsdata!$E$12,"0")+IF(D213="Fri",Beregningsdata!$E$11,"0")+IF(D213="Syg",Beregningsdata!$E$8,"0")+IF(D213="Barns Sygedag",Beregningsdata!$E$9,"0")+IF(D213="Barsel",Beregningsdata!$E$10,"0")</f>
        <v>0</v>
      </c>
    </row>
    <row r="214" spans="1:16" ht="16.5" x14ac:dyDescent="0.25">
      <c r="A214" s="173" t="str">
        <f t="shared" si="21"/>
        <v/>
      </c>
      <c r="B214" s="174" t="str">
        <f t="shared" si="22"/>
        <v>Torsdag</v>
      </c>
      <c r="C214" s="176">
        <f t="shared" si="23"/>
        <v>43769</v>
      </c>
      <c r="D214" s="253"/>
      <c r="E214" s="287">
        <f>IF(B214="mandag",MedarbejderData!$V$12,"0")+IF(B214="tirsdag",MedarbejderData!$W$12,"0")+IF(B214="Onsdag",MedarbejderData!$X$12,"0")+IF(B214="torsdag",MedarbejderData!$Y$12,"0")+IF(B214="fredag",MedarbejderData!$Z$12,"0")+IF(B214="lørdag",MedarbejderData!$AA$12,"0")+IF(B214="søndag",MedarbejderData!$AB$12,"0")</f>
        <v>0</v>
      </c>
      <c r="F214" s="254"/>
      <c r="G214" s="254"/>
      <c r="H214" s="254"/>
      <c r="I214" s="254"/>
      <c r="J214" s="258">
        <f>IF(E214+F214+G214&lt;Beregningsdata!$G$18,E214+F214+G214,E214+F214+G214-Beregningsdata!$G$17)</f>
        <v>0</v>
      </c>
      <c r="K214" s="259" t="str">
        <f>IF(J214&gt;Beregningsdata!$G$26,Beregningsdata!$F$26,IF(AND(J214&lt;J214+Beregningsdata!$F$26,J214&gt;Beregningsdata!$F$25),J214-Beregningsdata!$F$25,""))</f>
        <v/>
      </c>
      <c r="L214" s="259" t="str">
        <f>IF(J214&gt;Beregningsdata!$F$27,J214-Beregningsdata!$F$27,"")</f>
        <v/>
      </c>
      <c r="M214" s="254"/>
      <c r="N214" s="254"/>
      <c r="O214" s="254"/>
      <c r="P214" s="211">
        <f>IF(D214="Ferie",Beregningsdata!$E$6,"0")+IF(D214="Feriefridag",Beregningsdata!$E$12,"0")+IF(D214="Fri",Beregningsdata!$E$11,"0")+IF(D214="Syg",Beregningsdata!$E$8,"0")+IF(D214="Barns Sygedag",Beregningsdata!$E$9,"0")+IF(D214="Barsel",Beregningsdata!$E$10,"0")</f>
        <v>0</v>
      </c>
    </row>
    <row r="215" spans="1:16" ht="16.5" x14ac:dyDescent="0.25">
      <c r="A215" s="173" t="str">
        <f t="shared" si="21"/>
        <v/>
      </c>
      <c r="B215" s="174" t="str">
        <f t="shared" si="22"/>
        <v>Fredag</v>
      </c>
      <c r="C215" s="176">
        <f t="shared" si="23"/>
        <v>43770</v>
      </c>
      <c r="D215" s="253"/>
      <c r="E215" s="287">
        <f>IF(B215="mandag",MedarbejderData!$V$12,"0")+IF(B215="tirsdag",MedarbejderData!$W$12,"0")+IF(B215="Onsdag",MedarbejderData!$X$12,"0")+IF(B215="torsdag",MedarbejderData!$Y$12,"0")+IF(B215="fredag",MedarbejderData!$Z$12,"0")+IF(B215="lørdag",MedarbejderData!$AA$12,"0")+IF(B215="søndag",MedarbejderData!$AB$12,"0")</f>
        <v>0</v>
      </c>
      <c r="F215" s="254"/>
      <c r="G215" s="254"/>
      <c r="H215" s="254"/>
      <c r="I215" s="254"/>
      <c r="J215" s="258">
        <f>IF(E215+F215+G215&lt;Beregningsdata!$G$18,E215+F215+G215,E215+F215+G215-Beregningsdata!$G$17)</f>
        <v>0</v>
      </c>
      <c r="K215" s="259" t="str">
        <f>IF(J215&gt;Beregningsdata!$G$26,Beregningsdata!$F$26,IF(AND(J215&lt;J215+Beregningsdata!$F$26,J215&gt;Beregningsdata!$F$25),J215-Beregningsdata!$F$25,""))</f>
        <v/>
      </c>
      <c r="L215" s="259" t="str">
        <f>IF(J215&gt;Beregningsdata!$F$27,J215-Beregningsdata!$F$27,"")</f>
        <v/>
      </c>
      <c r="M215" s="254"/>
      <c r="N215" s="254"/>
      <c r="O215" s="254"/>
      <c r="P215" s="211">
        <f>IF(D215="Ferie",Beregningsdata!$E$6,"0")+IF(D215="Feriefridag",Beregningsdata!$E$12,"0")+IF(D215="Fri",Beregningsdata!$E$11,"0")+IF(D215="Syg",Beregningsdata!$E$8,"0")+IF(D215="Barns Sygedag",Beregningsdata!$E$9,"0")+IF(D215="Barsel",Beregningsdata!$E$10,"0")</f>
        <v>0</v>
      </c>
    </row>
    <row r="216" spans="1:16" ht="16.5" x14ac:dyDescent="0.25">
      <c r="A216" s="173" t="str">
        <f t="shared" si="21"/>
        <v/>
      </c>
      <c r="B216" s="174" t="str">
        <f t="shared" si="22"/>
        <v>Lørdag</v>
      </c>
      <c r="C216" s="176">
        <f t="shared" si="23"/>
        <v>43771</v>
      </c>
      <c r="D216" s="253"/>
      <c r="E216" s="287">
        <f>IF(B216="mandag",MedarbejderData!$V$12,"0")+IF(B216="tirsdag",MedarbejderData!$W$12,"0")+IF(B216="Onsdag",MedarbejderData!$X$12,"0")+IF(B216="torsdag",MedarbejderData!$Y$12,"0")+IF(B216="fredag",MedarbejderData!$Z$12,"0")+IF(B216="lørdag",MedarbejderData!$AA$12,"0")+IF(B216="søndag",MedarbejderData!$AB$12,"0")</f>
        <v>0</v>
      </c>
      <c r="F216" s="254"/>
      <c r="G216" s="254"/>
      <c r="H216" s="254"/>
      <c r="I216" s="254"/>
      <c r="J216" s="258">
        <f>IF(E216+F216+G216&lt;Beregningsdata!$G$18,E216+F216+G216,E216+F216+G216-Beregningsdata!$G$17)</f>
        <v>0</v>
      </c>
      <c r="K216" s="259" t="str">
        <f>IF(J216&gt;Beregningsdata!$G$26,Beregningsdata!$F$26,IF(AND(J216&lt;J216+Beregningsdata!$F$26,J216&gt;Beregningsdata!$F$25),J216-Beregningsdata!$F$25,""))</f>
        <v/>
      </c>
      <c r="L216" s="259" t="str">
        <f>IF(J216&gt;Beregningsdata!$F$27,J216-Beregningsdata!$F$27,"")</f>
        <v/>
      </c>
      <c r="M216" s="254"/>
      <c r="N216" s="254"/>
      <c r="O216" s="254"/>
      <c r="P216" s="211">
        <f>IF(D216="Ferie",Beregningsdata!$E$6,"0")+IF(D216="Feriefridag",Beregningsdata!$E$12,"0")+IF(D216="Fri",Beregningsdata!$E$11,"0")+IF(D216="Syg",Beregningsdata!$E$8,"0")+IF(D216="Barns Sygedag",Beregningsdata!$E$9,"0")+IF(D216="Barsel",Beregningsdata!$E$10,"0")</f>
        <v>0</v>
      </c>
    </row>
    <row r="217" spans="1:16" ht="16.5" x14ac:dyDescent="0.25">
      <c r="A217" s="173" t="str">
        <f t="shared" si="21"/>
        <v/>
      </c>
      <c r="B217" s="174" t="str">
        <f t="shared" si="22"/>
        <v>Søndag</v>
      </c>
      <c r="C217" s="176">
        <f t="shared" si="23"/>
        <v>43772</v>
      </c>
      <c r="D217" s="253"/>
      <c r="E217" s="287">
        <f>IF(B217="mandag",MedarbejderData!$V$12,"0")+IF(B217="tirsdag",MedarbejderData!$W$12,"0")+IF(B217="Onsdag",MedarbejderData!$X$12,"0")+IF(B217="torsdag",MedarbejderData!$Y$12,"0")+IF(B217="fredag",MedarbejderData!$Z$12,"0")+IF(B217="lørdag",MedarbejderData!$AA$12,"0")+IF(B217="søndag",MedarbejderData!$AB$12,"0")</f>
        <v>0</v>
      </c>
      <c r="F217" s="254"/>
      <c r="G217" s="254"/>
      <c r="H217" s="254"/>
      <c r="I217" s="254"/>
      <c r="J217" s="258">
        <f>IF(E217+F217+G217&lt;Beregningsdata!$G$18,E217+F217+G217,E217+F217+G217-Beregningsdata!$G$17)</f>
        <v>0</v>
      </c>
      <c r="K217" s="259" t="str">
        <f>IF(J217&gt;Beregningsdata!$G$26,Beregningsdata!$F$26,IF(AND(J217&lt;J217+Beregningsdata!$F$26,J217&gt;Beregningsdata!$F$25),J217-Beregningsdata!$F$25,""))</f>
        <v/>
      </c>
      <c r="L217" s="259" t="str">
        <f>IF(J217&gt;Beregningsdata!$F$27,J217-Beregningsdata!$F$27,"")</f>
        <v/>
      </c>
      <c r="M217" s="254"/>
      <c r="N217" s="254"/>
      <c r="O217" s="254"/>
      <c r="P217" s="211">
        <f>IF(D217="Ferie",Beregningsdata!$E$6,"0")+IF(D217="Feriefridag",Beregningsdata!$E$12,"0")+IF(D217="Fri",Beregningsdata!$E$11,"0")+IF(D217="Syg",Beregningsdata!$E$8,"0")+IF(D217="Barns Sygedag",Beregningsdata!$E$9,"0")+IF(D217="Barsel",Beregningsdata!$E$10,"0")</f>
        <v>0</v>
      </c>
    </row>
    <row r="218" spans="1:16" ht="16.5" x14ac:dyDescent="0.25">
      <c r="A218" s="173">
        <f t="shared" si="21"/>
        <v>45</v>
      </c>
      <c r="B218" s="174" t="str">
        <f t="shared" si="22"/>
        <v>Mandag</v>
      </c>
      <c r="C218" s="176">
        <f t="shared" si="23"/>
        <v>43773</v>
      </c>
      <c r="D218" s="253"/>
      <c r="E218" s="287">
        <f>IF(B218="mandag",MedarbejderData!$V$12,"0")+IF(B218="tirsdag",MedarbejderData!$W$12,"0")+IF(B218="Onsdag",MedarbejderData!$X$12,"0")+IF(B218="torsdag",MedarbejderData!$Y$12,"0")+IF(B218="fredag",MedarbejderData!$Z$12,"0")+IF(B218="lørdag",MedarbejderData!$AA$12,"0")+IF(B218="søndag",MedarbejderData!$AB$12,"0")</f>
        <v>0</v>
      </c>
      <c r="F218" s="254"/>
      <c r="G218" s="254"/>
      <c r="H218" s="254"/>
      <c r="I218" s="254"/>
      <c r="J218" s="258">
        <f>IF(E218+F218+G218&lt;Beregningsdata!$G$18,E218+F218+G218,E218+F218+G218-Beregningsdata!$G$17)</f>
        <v>0</v>
      </c>
      <c r="K218" s="259" t="str">
        <f>IF(J218&gt;Beregningsdata!$G$26,Beregningsdata!$F$26,IF(AND(J218&lt;J218+Beregningsdata!$F$26,J218&gt;Beregningsdata!$F$25),J218-Beregningsdata!$F$25,""))</f>
        <v/>
      </c>
      <c r="L218" s="259" t="str">
        <f>IF(J218&gt;Beregningsdata!$F$27,J218-Beregningsdata!$F$27,"")</f>
        <v/>
      </c>
      <c r="M218" s="254"/>
      <c r="N218" s="254"/>
      <c r="O218" s="254"/>
      <c r="P218" s="211">
        <f>IF(D218="Ferie",Beregningsdata!$E$6,"0")+IF(D218="Feriefridag",Beregningsdata!$E$12,"0")+IF(D218="Fri",Beregningsdata!$E$11,"0")+IF(D218="Syg",Beregningsdata!$E$8,"0")+IF(D218="Barns Sygedag",Beregningsdata!$E$9,"0")+IF(D218="Barsel",Beregningsdata!$E$10,"0")</f>
        <v>0</v>
      </c>
    </row>
    <row r="219" spans="1:16" ht="16.5" x14ac:dyDescent="0.25">
      <c r="A219" s="173" t="str">
        <f t="shared" si="21"/>
        <v/>
      </c>
      <c r="B219" s="174" t="str">
        <f t="shared" si="22"/>
        <v>Tirsdag</v>
      </c>
      <c r="C219" s="176">
        <f t="shared" si="23"/>
        <v>43774</v>
      </c>
      <c r="D219" s="253"/>
      <c r="E219" s="287">
        <f>IF(B219="mandag",MedarbejderData!$V$12,"0")+IF(B219="tirsdag",MedarbejderData!$W$12,"0")+IF(B219="Onsdag",MedarbejderData!$X$12,"0")+IF(B219="torsdag",MedarbejderData!$Y$12,"0")+IF(B219="fredag",MedarbejderData!$Z$12,"0")+IF(B219="lørdag",MedarbejderData!$AA$12,"0")+IF(B219="søndag",MedarbejderData!$AB$12,"0")</f>
        <v>0</v>
      </c>
      <c r="F219" s="254"/>
      <c r="G219" s="254"/>
      <c r="H219" s="254"/>
      <c r="I219" s="254"/>
      <c r="J219" s="258">
        <f>IF(E219+F219+G219&lt;Beregningsdata!$G$18,E219+F219+G219,E219+F219+G219-Beregningsdata!$G$17)</f>
        <v>0</v>
      </c>
      <c r="K219" s="259" t="str">
        <f>IF(J219&gt;Beregningsdata!$G$26,Beregningsdata!$F$26,IF(AND(J219&lt;J219+Beregningsdata!$F$26,J219&gt;Beregningsdata!$F$25),J219-Beregningsdata!$F$25,""))</f>
        <v/>
      </c>
      <c r="L219" s="259" t="str">
        <f>IF(J219&gt;Beregningsdata!$F$27,J219-Beregningsdata!$F$27,"")</f>
        <v/>
      </c>
      <c r="M219" s="254"/>
      <c r="N219" s="254"/>
      <c r="O219" s="254"/>
      <c r="P219" s="211">
        <f>IF(D219="Ferie",Beregningsdata!$E$6,"0")+IF(D219="Feriefridag",Beregningsdata!$E$12,"0")+IF(D219="Fri",Beregningsdata!$E$11,"0")+IF(D219="Syg",Beregningsdata!$E$8,"0")+IF(D219="Barns Sygedag",Beregningsdata!$E$9,"0")+IF(D219="Barsel",Beregningsdata!$E$10,"0")</f>
        <v>0</v>
      </c>
    </row>
    <row r="220" spans="1:16" ht="16.5" x14ac:dyDescent="0.25">
      <c r="A220" s="173" t="str">
        <f t="shared" si="21"/>
        <v/>
      </c>
      <c r="B220" s="174" t="str">
        <f t="shared" si="22"/>
        <v>Onsdag</v>
      </c>
      <c r="C220" s="176">
        <f t="shared" si="23"/>
        <v>43775</v>
      </c>
      <c r="D220" s="253"/>
      <c r="E220" s="287">
        <f>IF(B220="mandag",MedarbejderData!$V$12,"0")+IF(B220="tirsdag",MedarbejderData!$W$12,"0")+IF(B220="Onsdag",MedarbejderData!$X$12,"0")+IF(B220="torsdag",MedarbejderData!$Y$12,"0")+IF(B220="fredag",MedarbejderData!$Z$12,"0")+IF(B220="lørdag",MedarbejderData!$AA$12,"0")+IF(B220="søndag",MedarbejderData!$AB$12,"0")</f>
        <v>0</v>
      </c>
      <c r="F220" s="254"/>
      <c r="G220" s="254"/>
      <c r="H220" s="254"/>
      <c r="I220" s="254"/>
      <c r="J220" s="258">
        <f>IF(E220+F220+G220&lt;Beregningsdata!$G$18,E220+F220+G220,E220+F220+G220-Beregningsdata!$G$17)</f>
        <v>0</v>
      </c>
      <c r="K220" s="259" t="str">
        <f>IF(J220&gt;Beregningsdata!$G$26,Beregningsdata!$F$26,IF(AND(J220&lt;J220+Beregningsdata!$F$26,J220&gt;Beregningsdata!$F$25),J220-Beregningsdata!$F$25,""))</f>
        <v/>
      </c>
      <c r="L220" s="259" t="str">
        <f>IF(J220&gt;Beregningsdata!$F$27,J220-Beregningsdata!$F$27,"")</f>
        <v/>
      </c>
      <c r="M220" s="254"/>
      <c r="N220" s="254"/>
      <c r="O220" s="254"/>
      <c r="P220" s="211">
        <f>IF(D220="Ferie",Beregningsdata!$E$6,"0")+IF(D220="Feriefridag",Beregningsdata!$E$12,"0")+IF(D220="Fri",Beregningsdata!$E$11,"0")+IF(D220="Syg",Beregningsdata!$E$8,"0")+IF(D220="Barns Sygedag",Beregningsdata!$E$9,"0")+IF(D220="Barsel",Beregningsdata!$E$10,"0")</f>
        <v>0</v>
      </c>
    </row>
    <row r="221" spans="1:16" ht="16.5" x14ac:dyDescent="0.25">
      <c r="A221" s="173" t="str">
        <f t="shared" si="21"/>
        <v/>
      </c>
      <c r="B221" s="174" t="str">
        <f t="shared" si="22"/>
        <v>Torsdag</v>
      </c>
      <c r="C221" s="176">
        <f t="shared" si="23"/>
        <v>43776</v>
      </c>
      <c r="D221" s="253"/>
      <c r="E221" s="287">
        <f>IF(B221="mandag",MedarbejderData!$V$12,"0")+IF(B221="tirsdag",MedarbejderData!$W$12,"0")+IF(B221="Onsdag",MedarbejderData!$X$12,"0")+IF(B221="torsdag",MedarbejderData!$Y$12,"0")+IF(B221="fredag",MedarbejderData!$Z$12,"0")+IF(B221="lørdag",MedarbejderData!$AA$12,"0")+IF(B221="søndag",MedarbejderData!$AB$12,"0")</f>
        <v>0</v>
      </c>
      <c r="F221" s="254"/>
      <c r="G221" s="254"/>
      <c r="H221" s="254"/>
      <c r="I221" s="254"/>
      <c r="J221" s="258">
        <f>IF(E221+F221+G221&lt;Beregningsdata!$G$18,E221+F221+G221,E221+F221+G221-Beregningsdata!$G$17)</f>
        <v>0</v>
      </c>
      <c r="K221" s="259" t="str">
        <f>IF(J221&gt;Beregningsdata!$G$26,Beregningsdata!$F$26,IF(AND(J221&lt;J221+Beregningsdata!$F$26,J221&gt;Beregningsdata!$F$25),J221-Beregningsdata!$F$25,""))</f>
        <v/>
      </c>
      <c r="L221" s="259" t="str">
        <f>IF(J221&gt;Beregningsdata!$F$27,J221-Beregningsdata!$F$27,"")</f>
        <v/>
      </c>
      <c r="M221" s="254"/>
      <c r="N221" s="254"/>
      <c r="O221" s="254"/>
      <c r="P221" s="211">
        <f>IF(D221="Ferie",Beregningsdata!$E$6,"0")+IF(D221="Feriefridag",Beregningsdata!$E$12,"0")+IF(D221="Fri",Beregningsdata!$E$11,"0")+IF(D221="Syg",Beregningsdata!$E$8,"0")+IF(D221="Barns Sygedag",Beregningsdata!$E$9,"0")+IF(D221="Barsel",Beregningsdata!$E$10,"0")</f>
        <v>0</v>
      </c>
    </row>
    <row r="222" spans="1:16" ht="16.5" x14ac:dyDescent="0.25">
      <c r="A222" s="173" t="str">
        <f t="shared" si="21"/>
        <v/>
      </c>
      <c r="B222" s="174" t="str">
        <f t="shared" si="22"/>
        <v>Fredag</v>
      </c>
      <c r="C222" s="176">
        <f t="shared" si="23"/>
        <v>43777</v>
      </c>
      <c r="D222" s="253"/>
      <c r="E222" s="287">
        <f>IF(B222="mandag",MedarbejderData!$V$12,"0")+IF(B222="tirsdag",MedarbejderData!$W$12,"0")+IF(B222="Onsdag",MedarbejderData!$X$12,"0")+IF(B222="torsdag",MedarbejderData!$Y$12,"0")+IF(B222="fredag",MedarbejderData!$Z$12,"0")+IF(B222="lørdag",MedarbejderData!$AA$12,"0")+IF(B222="søndag",MedarbejderData!$AB$12,"0")</f>
        <v>0</v>
      </c>
      <c r="F222" s="254"/>
      <c r="G222" s="254"/>
      <c r="H222" s="254"/>
      <c r="I222" s="254"/>
      <c r="J222" s="258">
        <f>IF(E222+F222+G222&lt;Beregningsdata!$G$18,E222+F222+G222,E222+F222+G222-Beregningsdata!$G$17)</f>
        <v>0</v>
      </c>
      <c r="K222" s="259" t="str">
        <f>IF(J222&gt;Beregningsdata!$G$26,Beregningsdata!$F$26,IF(AND(J222&lt;J222+Beregningsdata!$F$26,J222&gt;Beregningsdata!$F$25),J222-Beregningsdata!$F$25,""))</f>
        <v/>
      </c>
      <c r="L222" s="259" t="str">
        <f>IF(J222&gt;Beregningsdata!$F$27,J222-Beregningsdata!$F$27,"")</f>
        <v/>
      </c>
      <c r="M222" s="254"/>
      <c r="N222" s="254"/>
      <c r="O222" s="254"/>
      <c r="P222" s="211">
        <f>IF(D222="Ferie",Beregningsdata!$E$6,"0")+IF(D222="Feriefridag",Beregningsdata!$E$12,"0")+IF(D222="Fri",Beregningsdata!$E$11,"0")+IF(D222="Syg",Beregningsdata!$E$8,"0")+IF(D222="Barns Sygedag",Beregningsdata!$E$9,"0")+IF(D222="Barsel",Beregningsdata!$E$10,"0")</f>
        <v>0</v>
      </c>
    </row>
    <row r="223" spans="1:16" ht="16.5" x14ac:dyDescent="0.25">
      <c r="A223" s="173" t="str">
        <f t="shared" si="21"/>
        <v/>
      </c>
      <c r="B223" s="174" t="str">
        <f t="shared" si="22"/>
        <v>Lørdag</v>
      </c>
      <c r="C223" s="176">
        <f t="shared" si="23"/>
        <v>43778</v>
      </c>
      <c r="D223" s="253"/>
      <c r="E223" s="287">
        <f>IF(B223="mandag",MedarbejderData!$V$12,"0")+IF(B223="tirsdag",MedarbejderData!$W$12,"0")+IF(B223="Onsdag",MedarbejderData!$X$12,"0")+IF(B223="torsdag",MedarbejderData!$Y$12,"0")+IF(B223="fredag",MedarbejderData!$Z$12,"0")+IF(B223="lørdag",MedarbejderData!$AA$12,"0")+IF(B223="søndag",MedarbejderData!$AB$12,"0")</f>
        <v>0</v>
      </c>
      <c r="F223" s="254"/>
      <c r="G223" s="254"/>
      <c r="H223" s="254"/>
      <c r="I223" s="254"/>
      <c r="J223" s="258">
        <f>IF(E223+F223+G223&lt;Beregningsdata!$G$18,E223+F223+G223,E223+F223+G223-Beregningsdata!$G$17)</f>
        <v>0</v>
      </c>
      <c r="K223" s="259" t="str">
        <f>IF(J223&gt;Beregningsdata!$G$26,Beregningsdata!$F$26,IF(AND(J223&lt;J223+Beregningsdata!$F$26,J223&gt;Beregningsdata!$F$25),J223-Beregningsdata!$F$25,""))</f>
        <v/>
      </c>
      <c r="L223" s="259" t="str">
        <f>IF(J223&gt;Beregningsdata!$F$27,J223-Beregningsdata!$F$27,"")</f>
        <v/>
      </c>
      <c r="M223" s="254"/>
      <c r="N223" s="254"/>
      <c r="O223" s="254"/>
      <c r="P223" s="211">
        <f>IF(D223="Ferie",Beregningsdata!$E$6,"0")+IF(D223="Feriefridag",Beregningsdata!$E$12,"0")+IF(D223="Fri",Beregningsdata!$E$11,"0")+IF(D223="Syg",Beregningsdata!$E$8,"0")+IF(D223="Barns Sygedag",Beregningsdata!$E$9,"0")+IF(D223="Barsel",Beregningsdata!$E$10,"0")</f>
        <v>0</v>
      </c>
    </row>
    <row r="224" spans="1:16" ht="16.5" x14ac:dyDescent="0.25">
      <c r="A224" s="173" t="str">
        <f t="shared" si="21"/>
        <v/>
      </c>
      <c r="B224" s="174" t="str">
        <f t="shared" si="22"/>
        <v>Søndag</v>
      </c>
      <c r="C224" s="176">
        <f t="shared" si="23"/>
        <v>43779</v>
      </c>
      <c r="D224" s="253"/>
      <c r="E224" s="287">
        <f>IF(B224="mandag",MedarbejderData!$V$12,"0")+IF(B224="tirsdag",MedarbejderData!$W$12,"0")+IF(B224="Onsdag",MedarbejderData!$X$12,"0")+IF(B224="torsdag",MedarbejderData!$Y$12,"0")+IF(B224="fredag",MedarbejderData!$Z$12,"0")+IF(B224="lørdag",MedarbejderData!$AA$12,"0")+IF(B224="søndag",MedarbejderData!$AB$12,"0")</f>
        <v>0</v>
      </c>
      <c r="F224" s="254"/>
      <c r="G224" s="254"/>
      <c r="H224" s="254"/>
      <c r="I224" s="254"/>
      <c r="J224" s="258">
        <f>IF(E224+F224+G224&lt;Beregningsdata!$G$18,E224+F224+G224,E224+F224+G224-Beregningsdata!$G$17)</f>
        <v>0</v>
      </c>
      <c r="K224" s="259" t="str">
        <f>IF(J224&gt;Beregningsdata!$G$26,Beregningsdata!$F$26,IF(AND(J224&lt;J224+Beregningsdata!$F$26,J224&gt;Beregningsdata!$F$25),J224-Beregningsdata!$F$25,""))</f>
        <v/>
      </c>
      <c r="L224" s="259" t="str">
        <f>IF(J224&gt;Beregningsdata!$F$27,J224-Beregningsdata!$F$27,"")</f>
        <v/>
      </c>
      <c r="M224" s="254"/>
      <c r="N224" s="254"/>
      <c r="O224" s="254"/>
      <c r="P224" s="211">
        <f>IF(D224="Ferie",Beregningsdata!$E$6,"0")+IF(D224="Feriefridag",Beregningsdata!$E$12,"0")+IF(D224="Fri",Beregningsdata!$E$11,"0")+IF(D224="Syg",Beregningsdata!$E$8,"0")+IF(D224="Barns Sygedag",Beregningsdata!$E$9,"0")+IF(D224="Barsel",Beregningsdata!$E$10,"0")</f>
        <v>0</v>
      </c>
    </row>
    <row r="225" spans="1:16" ht="16.5" x14ac:dyDescent="0.25">
      <c r="A225" s="173">
        <f t="shared" si="21"/>
        <v>46</v>
      </c>
      <c r="B225" s="174" t="str">
        <f t="shared" si="22"/>
        <v>Mandag</v>
      </c>
      <c r="C225" s="176">
        <f t="shared" si="23"/>
        <v>43780</v>
      </c>
      <c r="D225" s="253"/>
      <c r="E225" s="287">
        <f>IF(B225="mandag",MedarbejderData!$V$12,"0")+IF(B225="tirsdag",MedarbejderData!$W$12,"0")+IF(B225="Onsdag",MedarbejderData!$X$12,"0")+IF(B225="torsdag",MedarbejderData!$Y$12,"0")+IF(B225="fredag",MedarbejderData!$Z$12,"0")+IF(B225="lørdag",MedarbejderData!$AA$12,"0")+IF(B225="søndag",MedarbejderData!$AB$12,"0")</f>
        <v>0</v>
      </c>
      <c r="F225" s="254"/>
      <c r="G225" s="254"/>
      <c r="H225" s="254"/>
      <c r="I225" s="254"/>
      <c r="J225" s="258">
        <f>IF(E225+F225+G225&lt;Beregningsdata!$G$18,E225+F225+G225,E225+F225+G225-Beregningsdata!$G$17)</f>
        <v>0</v>
      </c>
      <c r="K225" s="259" t="str">
        <f>IF(J225&gt;Beregningsdata!$G$26,Beregningsdata!$F$26,IF(AND(J225&lt;J225+Beregningsdata!$F$26,J225&gt;Beregningsdata!$F$25),J225-Beregningsdata!$F$25,""))</f>
        <v/>
      </c>
      <c r="L225" s="259" t="str">
        <f>IF(J225&gt;Beregningsdata!$F$27,J225-Beregningsdata!$F$27,"")</f>
        <v/>
      </c>
      <c r="M225" s="254"/>
      <c r="N225" s="254"/>
      <c r="O225" s="254"/>
      <c r="P225" s="211">
        <f>IF(D225="Ferie",Beregningsdata!$E$6,"0")+IF(D225="Feriefridag",Beregningsdata!$E$12,"0")+IF(D225="Fri",Beregningsdata!$E$11,"0")+IF(D225="Syg",Beregningsdata!$E$8,"0")+IF(D225="Barns Sygedag",Beregningsdata!$E$9,"0")+IF(D225="Barsel",Beregningsdata!$E$10,"0")</f>
        <v>0</v>
      </c>
    </row>
    <row r="226" spans="1:16" ht="16.5" x14ac:dyDescent="0.25">
      <c r="A226" s="173" t="str">
        <f t="shared" si="21"/>
        <v/>
      </c>
      <c r="B226" s="174" t="str">
        <f t="shared" si="22"/>
        <v>Tirsdag</v>
      </c>
      <c r="C226" s="176">
        <f t="shared" si="23"/>
        <v>43781</v>
      </c>
      <c r="D226" s="253"/>
      <c r="E226" s="287">
        <f>IF(B226="mandag",MedarbejderData!$V$12,"0")+IF(B226="tirsdag",MedarbejderData!$W$12,"0")+IF(B226="Onsdag",MedarbejderData!$X$12,"0")+IF(B226="torsdag",MedarbejderData!$Y$12,"0")+IF(B226="fredag",MedarbejderData!$Z$12,"0")+IF(B226="lørdag",MedarbejderData!$AA$12,"0")+IF(B226="søndag",MedarbejderData!$AB$12,"0")</f>
        <v>0</v>
      </c>
      <c r="F226" s="254"/>
      <c r="G226" s="254"/>
      <c r="H226" s="254"/>
      <c r="I226" s="254"/>
      <c r="J226" s="258">
        <f>IF(E226+F226+G226&lt;Beregningsdata!$G$18,E226+F226+G226,E226+F226+G226-Beregningsdata!$G$17)</f>
        <v>0</v>
      </c>
      <c r="K226" s="259" t="str">
        <f>IF(J226&gt;Beregningsdata!$G$26,Beregningsdata!$F$26,IF(AND(J226&lt;J226+Beregningsdata!$F$26,J226&gt;Beregningsdata!$F$25),J226-Beregningsdata!$F$25,""))</f>
        <v/>
      </c>
      <c r="L226" s="259" t="str">
        <f>IF(J226&gt;Beregningsdata!$F$27,J226-Beregningsdata!$F$27,"")</f>
        <v/>
      </c>
      <c r="M226" s="254"/>
      <c r="N226" s="254"/>
      <c r="O226" s="254"/>
      <c r="P226" s="211">
        <f>IF(D226="Ferie",Beregningsdata!$E$6,"0")+IF(D226="Feriefridag",Beregningsdata!$E$12,"0")+IF(D226="Fri",Beregningsdata!$E$11,"0")+IF(D226="Syg",Beregningsdata!$E$8,"0")+IF(D226="Barns Sygedag",Beregningsdata!$E$9,"0")+IF(D226="Barsel",Beregningsdata!$E$10,"0")</f>
        <v>0</v>
      </c>
    </row>
    <row r="227" spans="1:16" ht="16.5" x14ac:dyDescent="0.25">
      <c r="A227" s="173" t="str">
        <f t="shared" si="21"/>
        <v/>
      </c>
      <c r="B227" s="174" t="str">
        <f t="shared" si="22"/>
        <v>Onsdag</v>
      </c>
      <c r="C227" s="176">
        <f t="shared" si="23"/>
        <v>43782</v>
      </c>
      <c r="D227" s="253"/>
      <c r="E227" s="287">
        <f>IF(B227="mandag",MedarbejderData!$V$12,"0")+IF(B227="tirsdag",MedarbejderData!$W$12,"0")+IF(B227="Onsdag",MedarbejderData!$X$12,"0")+IF(B227="torsdag",MedarbejderData!$Y$12,"0")+IF(B227="fredag",MedarbejderData!$Z$12,"0")+IF(B227="lørdag",MedarbejderData!$AA$12,"0")+IF(B227="søndag",MedarbejderData!$AB$12,"0")</f>
        <v>0</v>
      </c>
      <c r="F227" s="254"/>
      <c r="G227" s="254"/>
      <c r="H227" s="254"/>
      <c r="I227" s="254"/>
      <c r="J227" s="258">
        <f>IF(E227+F227+G227&lt;Beregningsdata!$G$18,E227+F227+G227,E227+F227+G227-Beregningsdata!$G$17)</f>
        <v>0</v>
      </c>
      <c r="K227" s="259" t="str">
        <f>IF(J227&gt;Beregningsdata!$G$26,Beregningsdata!$F$26,IF(AND(J227&lt;J227+Beregningsdata!$F$26,J227&gt;Beregningsdata!$F$25),J227-Beregningsdata!$F$25,""))</f>
        <v/>
      </c>
      <c r="L227" s="259" t="str">
        <f>IF(J227&gt;Beregningsdata!$F$27,J227-Beregningsdata!$F$27,"")</f>
        <v/>
      </c>
      <c r="M227" s="254"/>
      <c r="N227" s="254"/>
      <c r="O227" s="254"/>
      <c r="P227" s="211">
        <f>IF(D227="Ferie",Beregningsdata!$E$6,"0")+IF(D227="Feriefridag",Beregningsdata!$E$12,"0")+IF(D227="Fri",Beregningsdata!$E$11,"0")+IF(D227="Syg",Beregningsdata!$E$8,"0")+IF(D227="Barns Sygedag",Beregningsdata!$E$9,"0")+IF(D227="Barsel",Beregningsdata!$E$10,"0")</f>
        <v>0</v>
      </c>
    </row>
    <row r="228" spans="1:16" ht="16.5" x14ac:dyDescent="0.25">
      <c r="A228" s="173" t="str">
        <f t="shared" si="21"/>
        <v/>
      </c>
      <c r="B228" s="174" t="str">
        <f t="shared" si="22"/>
        <v>Torsdag</v>
      </c>
      <c r="C228" s="176">
        <f t="shared" si="23"/>
        <v>43783</v>
      </c>
      <c r="D228" s="253"/>
      <c r="E228" s="287">
        <f>IF(B228="mandag",MedarbejderData!$V$12,"0")+IF(B228="tirsdag",MedarbejderData!$W$12,"0")+IF(B228="Onsdag",MedarbejderData!$X$12,"0")+IF(B228="torsdag",MedarbejderData!$Y$12,"0")+IF(B228="fredag",MedarbejderData!$Z$12,"0")+IF(B228="lørdag",MedarbejderData!$AA$12,"0")+IF(B228="søndag",MedarbejderData!$AB$12,"0")</f>
        <v>0</v>
      </c>
      <c r="F228" s="254"/>
      <c r="G228" s="254"/>
      <c r="H228" s="254"/>
      <c r="I228" s="254"/>
      <c r="J228" s="258">
        <f>IF(E228+F228+G228&lt;Beregningsdata!$G$18,E228+F228+G228,E228+F228+G228-Beregningsdata!$G$17)</f>
        <v>0</v>
      </c>
      <c r="K228" s="259" t="str">
        <f>IF(J228&gt;Beregningsdata!$G$26,Beregningsdata!$F$26,IF(AND(J228&lt;J228+Beregningsdata!$F$26,J228&gt;Beregningsdata!$F$25),J228-Beregningsdata!$F$25,""))</f>
        <v/>
      </c>
      <c r="L228" s="259" t="str">
        <f>IF(J228&gt;Beregningsdata!$F$27,J228-Beregningsdata!$F$27,"")</f>
        <v/>
      </c>
      <c r="M228" s="254"/>
      <c r="N228" s="254"/>
      <c r="O228" s="254"/>
      <c r="P228" s="211">
        <f>IF(D228="Ferie",Beregningsdata!$E$6,"0")+IF(D228="Feriefridag",Beregningsdata!$E$12,"0")+IF(D228="Fri",Beregningsdata!$E$11,"0")+IF(D228="Syg",Beregningsdata!$E$8,"0")+IF(D228="Barns Sygedag",Beregningsdata!$E$9,"0")+IF(D228="Barsel",Beregningsdata!$E$10,"0")</f>
        <v>0</v>
      </c>
    </row>
    <row r="229" spans="1:16" ht="16.5" x14ac:dyDescent="0.25">
      <c r="A229" s="173" t="str">
        <f t="shared" si="21"/>
        <v/>
      </c>
      <c r="B229" s="174" t="str">
        <f t="shared" si="22"/>
        <v>Fredag</v>
      </c>
      <c r="C229" s="176">
        <f t="shared" si="23"/>
        <v>43784</v>
      </c>
      <c r="D229" s="253"/>
      <c r="E229" s="287">
        <f>IF(B229="mandag",MedarbejderData!$V$12,"0")+IF(B229="tirsdag",MedarbejderData!$W$12,"0")+IF(B229="Onsdag",MedarbejderData!$X$12,"0")+IF(B229="torsdag",MedarbejderData!$Y$12,"0")+IF(B229="fredag",MedarbejderData!$Z$12,"0")+IF(B229="lørdag",MedarbejderData!$AA$12,"0")+IF(B229="søndag",MedarbejderData!$AB$12,"0")</f>
        <v>0</v>
      </c>
      <c r="F229" s="254"/>
      <c r="G229" s="254"/>
      <c r="H229" s="254"/>
      <c r="I229" s="254"/>
      <c r="J229" s="258">
        <f>IF(E229+F229+G229&lt;Beregningsdata!$G$18,E229+F229+G229,E229+F229+G229-Beregningsdata!$G$17)</f>
        <v>0</v>
      </c>
      <c r="K229" s="259" t="str">
        <f>IF(J229&gt;Beregningsdata!$G$26,Beregningsdata!$F$26,IF(AND(J229&lt;J229+Beregningsdata!$F$26,J229&gt;Beregningsdata!$F$25),J229-Beregningsdata!$F$25,""))</f>
        <v/>
      </c>
      <c r="L229" s="259" t="str">
        <f>IF(J229&gt;Beregningsdata!$F$27,J229-Beregningsdata!$F$27,"")</f>
        <v/>
      </c>
      <c r="M229" s="254"/>
      <c r="N229" s="254"/>
      <c r="O229" s="254"/>
      <c r="P229" s="211">
        <f>IF(D229="Ferie",Beregningsdata!$E$6,"0")+IF(D229="Feriefridag",Beregningsdata!$E$12,"0")+IF(D229="Fri",Beregningsdata!$E$11,"0")+IF(D229="Syg",Beregningsdata!$E$8,"0")+IF(D229="Barns Sygedag",Beregningsdata!$E$9,"0")+IF(D229="Barsel",Beregningsdata!$E$10,"0")</f>
        <v>0</v>
      </c>
    </row>
    <row r="230" spans="1:16" ht="16.5" x14ac:dyDescent="0.25">
      <c r="A230" s="173" t="str">
        <f t="shared" si="21"/>
        <v/>
      </c>
      <c r="B230" s="174" t="str">
        <f t="shared" si="22"/>
        <v>Lørdag</v>
      </c>
      <c r="C230" s="176">
        <f t="shared" si="23"/>
        <v>43785</v>
      </c>
      <c r="D230" s="253"/>
      <c r="E230" s="287">
        <f>IF(B230="mandag",MedarbejderData!$V$12,"0")+IF(B230="tirsdag",MedarbejderData!$W$12,"0")+IF(B230="Onsdag",MedarbejderData!$X$12,"0")+IF(B230="torsdag",MedarbejderData!$Y$12,"0")+IF(B230="fredag",MedarbejderData!$Z$12,"0")+IF(B230="lørdag",MedarbejderData!$AA$12,"0")+IF(B230="søndag",MedarbejderData!$AB$12,"0")</f>
        <v>0</v>
      </c>
      <c r="F230" s="254"/>
      <c r="G230" s="254"/>
      <c r="H230" s="254"/>
      <c r="I230" s="254"/>
      <c r="J230" s="258">
        <f>IF(E230+F230+G230&lt;Beregningsdata!$G$18,E230+F230+G230,E230+F230+G230-Beregningsdata!$G$17)</f>
        <v>0</v>
      </c>
      <c r="K230" s="259" t="str">
        <f>IF(J230&gt;Beregningsdata!$G$26,Beregningsdata!$F$26,IF(AND(J230&lt;J230+Beregningsdata!$F$26,J230&gt;Beregningsdata!$F$25),J230-Beregningsdata!$F$25,""))</f>
        <v/>
      </c>
      <c r="L230" s="259" t="str">
        <f>IF(J230&gt;Beregningsdata!$F$27,J230-Beregningsdata!$F$27,"")</f>
        <v/>
      </c>
      <c r="M230" s="254"/>
      <c r="N230" s="254"/>
      <c r="O230" s="254"/>
      <c r="P230" s="211">
        <f>IF(D230="Ferie",Beregningsdata!$E$6,"0")+IF(D230="Feriefridag",Beregningsdata!$E$12,"0")+IF(D230="Fri",Beregningsdata!$E$11,"0")+IF(D230="Syg",Beregningsdata!$E$8,"0")+IF(D230="Barns Sygedag",Beregningsdata!$E$9,"0")+IF(D230="Barsel",Beregningsdata!$E$10,"0")</f>
        <v>0</v>
      </c>
    </row>
    <row r="231" spans="1:16" ht="16.5" x14ac:dyDescent="0.25">
      <c r="A231" s="173" t="str">
        <f t="shared" si="21"/>
        <v/>
      </c>
      <c r="B231" s="174" t="str">
        <f t="shared" si="22"/>
        <v>Søndag</v>
      </c>
      <c r="C231" s="176">
        <f t="shared" si="23"/>
        <v>43786</v>
      </c>
      <c r="D231" s="253"/>
      <c r="E231" s="287">
        <f>IF(B231="mandag",MedarbejderData!$V$12,"0")+IF(B231="tirsdag",MedarbejderData!$W$12,"0")+IF(B231="Onsdag",MedarbejderData!$X$12,"0")+IF(B231="torsdag",MedarbejderData!$Y$12,"0")+IF(B231="fredag",MedarbejderData!$Z$12,"0")+IF(B231="lørdag",MedarbejderData!$AA$12,"0")+IF(B231="søndag",MedarbejderData!$AB$12,"0")</f>
        <v>0</v>
      </c>
      <c r="F231" s="254"/>
      <c r="G231" s="254"/>
      <c r="H231" s="254"/>
      <c r="I231" s="254"/>
      <c r="J231" s="258">
        <f>IF(E231+F231+G231&lt;Beregningsdata!$G$18,E231+F231+G231,E231+F231+G231-Beregningsdata!$G$17)</f>
        <v>0</v>
      </c>
      <c r="K231" s="259" t="str">
        <f>IF(J231&gt;Beregningsdata!$G$26,Beregningsdata!$F$26,IF(AND(J231&lt;J231+Beregningsdata!$F$26,J231&gt;Beregningsdata!$F$25),J231-Beregningsdata!$F$25,""))</f>
        <v/>
      </c>
      <c r="L231" s="259" t="str">
        <f>IF(J231&gt;Beregningsdata!$F$27,J231-Beregningsdata!$F$27,"")</f>
        <v/>
      </c>
      <c r="M231" s="254"/>
      <c r="N231" s="254"/>
      <c r="O231" s="254"/>
      <c r="P231" s="211">
        <f>IF(D231="Ferie",Beregningsdata!$E$6,"0")+IF(D231="Feriefridag",Beregningsdata!$E$12,"0")+IF(D231="Fri",Beregningsdata!$E$11,"0")+IF(D231="Syg",Beregningsdata!$E$8,"0")+IF(D231="Barns Sygedag",Beregningsdata!$E$9,"0")+IF(D231="Barsel",Beregningsdata!$E$10,"0")</f>
        <v>0</v>
      </c>
    </row>
    <row r="232" spans="1:16" ht="16.5" x14ac:dyDescent="0.25">
      <c r="A232" s="173">
        <f t="shared" si="21"/>
        <v>47</v>
      </c>
      <c r="B232" s="174" t="str">
        <f t="shared" si="22"/>
        <v>Mandag</v>
      </c>
      <c r="C232" s="177">
        <f t="shared" si="23"/>
        <v>43787</v>
      </c>
      <c r="D232" s="253"/>
      <c r="E232" s="287">
        <f>IF(B232="mandag",MedarbejderData!$V$12,"0")+IF(B232="tirsdag",MedarbejderData!$W$12,"0")+IF(B232="Onsdag",MedarbejderData!$X$12,"0")+IF(B232="torsdag",MedarbejderData!$Y$12,"0")+IF(B232="fredag",MedarbejderData!$Z$12,"0")+IF(B232="lørdag",MedarbejderData!$AA$12,"0")+IF(B232="søndag",MedarbejderData!$AB$12,"0")</f>
        <v>0</v>
      </c>
      <c r="F232" s="254"/>
      <c r="G232" s="254"/>
      <c r="H232" s="254"/>
      <c r="I232" s="254"/>
      <c r="J232" s="258">
        <f>IF(E232+F232+G232&lt;Beregningsdata!$G$18,E232+F232+G232,E232+F232+G232-Beregningsdata!$G$17)</f>
        <v>0</v>
      </c>
      <c r="K232" s="259" t="str">
        <f>IF(J232&gt;Beregningsdata!$G$26,Beregningsdata!$F$26,IF(AND(J232&lt;J232+Beregningsdata!$F$26,J232&gt;Beregningsdata!$F$25),J232-Beregningsdata!$F$25,""))</f>
        <v/>
      </c>
      <c r="L232" s="259" t="str">
        <f>IF(J232&gt;Beregningsdata!$F$27,J232-Beregningsdata!$F$27,"")</f>
        <v/>
      </c>
      <c r="M232" s="254"/>
      <c r="N232" s="254"/>
      <c r="O232" s="254"/>
      <c r="P232" s="212">
        <f>IF(D232="Ferie",Beregningsdata!$E$6,"0")+IF(D232="Feriefridag",Beregningsdata!$E$12,"0")+IF(D232="Fri",Beregningsdata!$E$11,"0")+IF(D232="Syg",Beregningsdata!$E$8,"0")+IF(D232="Barns Sygedag",Beregningsdata!$E$9,"0")+IF(D232="Barsel",Beregningsdata!$E$10,"0")</f>
        <v>0</v>
      </c>
    </row>
    <row r="233" spans="1:16" ht="16.5" x14ac:dyDescent="0.25">
      <c r="A233" s="178"/>
      <c r="B233" s="179"/>
      <c r="C233" s="180"/>
      <c r="D233" s="206"/>
      <c r="E233" s="215">
        <f>SUM(E198:E232)</f>
        <v>0</v>
      </c>
      <c r="F233" s="215">
        <f t="shared" ref="F233:I233" si="24">SUM(F198:F232)</f>
        <v>0</v>
      </c>
      <c r="G233" s="215">
        <f t="shared" si="24"/>
        <v>0</v>
      </c>
      <c r="H233" s="215">
        <f t="shared" si="24"/>
        <v>0</v>
      </c>
      <c r="I233" s="215">
        <f t="shared" si="24"/>
        <v>0</v>
      </c>
      <c r="J233" s="215">
        <f>SUM(J198:J232)</f>
        <v>0</v>
      </c>
      <c r="K233" s="215">
        <f t="shared" ref="K233:N233" si="25">SUM(K198:K232)</f>
        <v>0</v>
      </c>
      <c r="L233" s="215">
        <f t="shared" si="25"/>
        <v>0</v>
      </c>
      <c r="M233" s="215">
        <f t="shared" si="25"/>
        <v>0</v>
      </c>
      <c r="N233" s="215">
        <f t="shared" si="25"/>
        <v>0</v>
      </c>
      <c r="O233" s="215">
        <f>SUM(O198:O232)</f>
        <v>0</v>
      </c>
      <c r="P233" s="221"/>
    </row>
    <row r="234" spans="1:16" x14ac:dyDescent="0.25">
      <c r="A234" s="182"/>
      <c r="B234" s="183"/>
      <c r="C234" s="183"/>
      <c r="D234" s="183"/>
      <c r="E234" s="184"/>
      <c r="F234" s="184"/>
      <c r="G234" s="184"/>
      <c r="H234" s="184"/>
      <c r="I234" s="184"/>
      <c r="J234" s="184"/>
      <c r="K234" s="184"/>
      <c r="L234" s="184"/>
      <c r="M234" s="184"/>
      <c r="N234" s="184"/>
      <c r="O234" s="184"/>
      <c r="P234" s="186"/>
    </row>
    <row r="235" spans="1:16" x14ac:dyDescent="0.25">
      <c r="A235" s="187" t="s">
        <v>87</v>
      </c>
      <c r="B235" s="343"/>
      <c r="C235" s="344"/>
      <c r="D235" s="270"/>
      <c r="E235" s="269"/>
      <c r="F235" s="271"/>
      <c r="G235" s="185"/>
      <c r="H235" s="185"/>
      <c r="I235" s="185"/>
      <c r="J235" s="185"/>
      <c r="K235" s="185"/>
      <c r="L235" s="185"/>
      <c r="M235" s="185"/>
      <c r="N235" s="185"/>
      <c r="O235" s="185"/>
      <c r="P235" s="186"/>
    </row>
    <row r="236" spans="1:16" x14ac:dyDescent="0.25">
      <c r="A236" s="187" t="s">
        <v>87</v>
      </c>
      <c r="B236" s="343"/>
      <c r="C236" s="345"/>
      <c r="D236" s="270"/>
      <c r="E236" s="269"/>
      <c r="F236" s="271"/>
      <c r="G236" s="185"/>
      <c r="H236" s="185"/>
      <c r="I236" s="185"/>
      <c r="J236" s="185"/>
      <c r="K236" s="185"/>
      <c r="L236" s="185"/>
      <c r="M236" s="185"/>
      <c r="N236" s="185"/>
      <c r="O236" s="185"/>
      <c r="P236" s="186"/>
    </row>
    <row r="237" spans="1:16" x14ac:dyDescent="0.25">
      <c r="A237" s="187" t="s">
        <v>87</v>
      </c>
      <c r="B237" s="343"/>
      <c r="C237" s="345"/>
      <c r="D237" s="270"/>
      <c r="E237" s="269"/>
      <c r="F237" s="271"/>
      <c r="G237" s="185"/>
      <c r="H237" s="185"/>
      <c r="I237" s="185"/>
      <c r="J237" s="185"/>
      <c r="K237" s="185"/>
      <c r="L237" s="185"/>
      <c r="M237" s="185"/>
      <c r="N237" s="185"/>
      <c r="O237" s="185"/>
      <c r="P237" s="186"/>
    </row>
    <row r="238" spans="1:16" x14ac:dyDescent="0.25">
      <c r="A238" s="188"/>
      <c r="B238" s="189"/>
      <c r="C238" s="189"/>
      <c r="D238" s="189"/>
      <c r="E238" s="190"/>
      <c r="F238" s="190"/>
      <c r="G238" s="190"/>
      <c r="H238" s="190"/>
      <c r="I238" s="190"/>
      <c r="J238" s="190"/>
      <c r="K238" s="190"/>
      <c r="L238" s="190"/>
      <c r="M238" s="190"/>
      <c r="N238" s="190"/>
      <c r="O238" s="190"/>
      <c r="P238" s="191"/>
    </row>
    <row r="239" spans="1:16" x14ac:dyDescent="0.25">
      <c r="A239" s="192"/>
      <c r="B239" s="192"/>
      <c r="C239" s="192"/>
      <c r="D239" s="192"/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2"/>
    </row>
    <row r="240" spans="1:16" x14ac:dyDescent="0.25">
      <c r="A240" s="1">
        <v>6</v>
      </c>
    </row>
    <row r="241" spans="1:16" x14ac:dyDescent="0.25">
      <c r="A241" s="347" t="s">
        <v>0</v>
      </c>
      <c r="B241" s="348"/>
      <c r="C241" s="240" t="s">
        <v>148</v>
      </c>
      <c r="D241" s="172" t="s">
        <v>1</v>
      </c>
      <c r="E241" s="265"/>
    </row>
    <row r="242" spans="1:16" x14ac:dyDescent="0.25">
      <c r="A242" s="349" t="str">
        <f>MedarbejderData!B13</f>
        <v>n6</v>
      </c>
      <c r="B242" s="350"/>
      <c r="C242" s="243" t="str">
        <f>MedarbejderData!C13</f>
        <v>l6</v>
      </c>
      <c r="D242" s="243" t="str">
        <f>MedarbejderData!D13</f>
        <v>a6</v>
      </c>
      <c r="E242" s="266"/>
    </row>
    <row r="243" spans="1:16" ht="28.5" customHeight="1" x14ac:dyDescent="0.25">
      <c r="A243" s="346" t="s">
        <v>222</v>
      </c>
      <c r="B243" s="346" t="s">
        <v>150</v>
      </c>
      <c r="C243" s="346" t="s">
        <v>225</v>
      </c>
      <c r="D243" s="346" t="s">
        <v>224</v>
      </c>
      <c r="E243" s="346" t="str">
        <f>Beregningsdata!B21</f>
        <v>Rengøring</v>
      </c>
      <c r="F243" s="346" t="str">
        <f>Beregningsdata!C21</f>
        <v>Ventilation</v>
      </c>
      <c r="G243" s="346" t="str">
        <f>Beregningsdata!D21</f>
        <v>Vinduespolering</v>
      </c>
      <c r="H243" s="346" t="str">
        <f>Beregningsdata!E21</f>
        <v>Rengøring</v>
      </c>
      <c r="I243" s="346" t="str">
        <f>Beregningsdata!F21</f>
        <v>Graffiti</v>
      </c>
      <c r="J243" s="346" t="s">
        <v>230</v>
      </c>
      <c r="K243" s="328" t="s">
        <v>226</v>
      </c>
      <c r="L243" s="328" t="s">
        <v>60</v>
      </c>
      <c r="M243" s="328" t="s">
        <v>228</v>
      </c>
      <c r="N243" s="328" t="s">
        <v>227</v>
      </c>
      <c r="O243" s="328" t="s">
        <v>229</v>
      </c>
      <c r="P243" s="346" t="s">
        <v>223</v>
      </c>
    </row>
    <row r="244" spans="1:16" x14ac:dyDescent="0.25">
      <c r="A244" s="341"/>
      <c r="B244" s="341"/>
      <c r="C244" s="341"/>
      <c r="D244" s="341"/>
      <c r="E244" s="341"/>
      <c r="F244" s="341"/>
      <c r="G244" s="341"/>
      <c r="H244" s="341"/>
      <c r="I244" s="341"/>
      <c r="J244" s="341"/>
      <c r="K244" s="330"/>
      <c r="L244" s="330"/>
      <c r="M244" s="330"/>
      <c r="N244" s="330"/>
      <c r="O244" s="330"/>
      <c r="P244" s="340"/>
    </row>
    <row r="245" spans="1:16" ht="16.5" x14ac:dyDescent="0.25">
      <c r="A245" s="173" t="str">
        <f t="shared" ref="A245:A279" si="26">IF(OR(SUM(C245)&lt;360,AND(ROW()&lt;&gt;3,WEEKDAY(C245,WDT)&lt;&gt;1)),"",TRUNC((C245-WEEKDAY(C245,WDT)-DATE(YEAR(C245+4-WEEKDAY(C245,WDT)),1,-10))/7))</f>
        <v/>
      </c>
      <c r="B245" s="174" t="str">
        <f>PROPER(TEXT(C245,"dddd"))</f>
        <v>Tirsdag</v>
      </c>
      <c r="C245" s="175">
        <f>A3</f>
        <v>43753</v>
      </c>
      <c r="D245" s="253"/>
      <c r="E245" s="287">
        <f>IF(B245="mandag",MedarbejderData!$V$13,"0")+IF(B245="tirsdag",MedarbejderData!$W$13,"0")+IF(B245="Onsdag",MedarbejderData!$X$13,"0")+IF(B245="torsdag",MedarbejderData!$Y$13,"0")+IF(B245="fredag",MedarbejderData!$Z$13,"0")+IF(B245="lørdag",MedarbejderData!$AA$13,"0")+IF(B245="søndag",MedarbejderData!$AB$13,"0")</f>
        <v>0</v>
      </c>
      <c r="F245" s="254"/>
      <c r="G245" s="254"/>
      <c r="H245" s="254"/>
      <c r="I245" s="254"/>
      <c r="J245" s="258">
        <f>IF(E245+F245+G245&lt;Beregningsdata!$G$18,E245+F245+G245,E245+F245+G245-Beregningsdata!$G$17)</f>
        <v>0</v>
      </c>
      <c r="K245" s="259" t="str">
        <f>IF(J245&gt;Beregningsdata!$G$26,Beregningsdata!$F$26,IF(AND(J245&lt;J245+Beregningsdata!$F$26,J245&gt;Beregningsdata!$F$25),J245-Beregningsdata!$F$25,""))</f>
        <v/>
      </c>
      <c r="L245" s="259" t="str">
        <f>IF(J245&gt;Beregningsdata!$F$27,J245-Beregningsdata!$F$27,"")</f>
        <v/>
      </c>
      <c r="M245" s="254"/>
      <c r="N245" s="254"/>
      <c r="O245" s="254"/>
      <c r="P245" s="210">
        <f>IF(D245="Ferie",Beregningsdata!$E$6,"0")+IF(D245="Feriefridag",Beregningsdata!$E$12,"0")+IF(D245="Fri",Beregningsdata!$E$11,"0")+IF(D245="Syg",Beregningsdata!$E$8,"0")+IF(D245="Barns Sygedag",Beregningsdata!$E$9,"0")+IF(D245="Barsel",Beregningsdata!$E$10,"0")</f>
        <v>0</v>
      </c>
    </row>
    <row r="246" spans="1:16" ht="16.5" x14ac:dyDescent="0.25">
      <c r="A246" s="173" t="str">
        <f t="shared" si="26"/>
        <v/>
      </c>
      <c r="B246" s="174" t="str">
        <f t="shared" ref="B246:B279" si="27">PROPER(TEXT(C246,"dddd"))</f>
        <v>Onsdag</v>
      </c>
      <c r="C246" s="176">
        <f>C245+1</f>
        <v>43754</v>
      </c>
      <c r="D246" s="253"/>
      <c r="E246" s="287">
        <f>IF(B246="mandag",MedarbejderData!$V$13,"0")+IF(B246="tirsdag",MedarbejderData!$W$13,"0")+IF(B246="Onsdag",MedarbejderData!$X$13,"0")+IF(B246="torsdag",MedarbejderData!$Y$13,"0")+IF(B246="fredag",MedarbejderData!$Z$13,"0")+IF(B246="lørdag",MedarbejderData!$AA$13,"0")+IF(B246="søndag",MedarbejderData!$AB$13,"0")</f>
        <v>0</v>
      </c>
      <c r="F246" s="254"/>
      <c r="G246" s="254"/>
      <c r="H246" s="254"/>
      <c r="I246" s="254"/>
      <c r="J246" s="258">
        <f>IF(E246+F246+G246&lt;Beregningsdata!$G$18,E246+F246+G246,E246+F246+G246-Beregningsdata!$G$17)</f>
        <v>0</v>
      </c>
      <c r="K246" s="259" t="str">
        <f>IF(J246&gt;Beregningsdata!$G$26,Beregningsdata!$F$26,IF(AND(J246&lt;J246+Beregningsdata!$F$26,J246&gt;Beregningsdata!$F$25),J246-Beregningsdata!$F$25,""))</f>
        <v/>
      </c>
      <c r="L246" s="259" t="str">
        <f>IF(J246&gt;Beregningsdata!$F$27,J246-Beregningsdata!$F$27,"")</f>
        <v/>
      </c>
      <c r="M246" s="254"/>
      <c r="N246" s="254"/>
      <c r="O246" s="254"/>
      <c r="P246" s="211">
        <f>IF(D246="Ferie",Beregningsdata!$E$6,"0")+IF(D246="Feriefridag",Beregningsdata!$E$12,"0")+IF(D246="Fri",Beregningsdata!$E$11,"0")+IF(D246="Syg",Beregningsdata!$E$8,"0")+IF(D246="Barns Sygedag",Beregningsdata!$E$9,"0")+IF(D246="Barsel",Beregningsdata!$E$10,"0")</f>
        <v>0</v>
      </c>
    </row>
    <row r="247" spans="1:16" ht="16.5" x14ac:dyDescent="0.25">
      <c r="A247" s="173" t="str">
        <f t="shared" si="26"/>
        <v/>
      </c>
      <c r="B247" s="174" t="str">
        <f t="shared" si="27"/>
        <v>Torsdag</v>
      </c>
      <c r="C247" s="176">
        <f t="shared" ref="C247:C279" si="28">C246+1</f>
        <v>43755</v>
      </c>
      <c r="D247" s="253"/>
      <c r="E247" s="287">
        <f>IF(B247="mandag",MedarbejderData!$V$13,"0")+IF(B247="tirsdag",MedarbejderData!$W$13,"0")+IF(B247="Onsdag",MedarbejderData!$X$13,"0")+IF(B247="torsdag",MedarbejderData!$Y$13,"0")+IF(B247="fredag",MedarbejderData!$Z$13,"0")+IF(B247="lørdag",MedarbejderData!$AA$13,"0")+IF(B247="søndag",MedarbejderData!$AB$13,"0")</f>
        <v>0</v>
      </c>
      <c r="F247" s="254"/>
      <c r="G247" s="254"/>
      <c r="H247" s="254"/>
      <c r="I247" s="254"/>
      <c r="J247" s="258">
        <f>IF(E247+F247+G247&lt;Beregningsdata!$G$18,E247+F247+G247,E247+F247+G247-Beregningsdata!$G$17)</f>
        <v>0</v>
      </c>
      <c r="K247" s="259" t="str">
        <f>IF(J247&gt;Beregningsdata!$G$26,Beregningsdata!$F$26,IF(AND(J247&lt;J247+Beregningsdata!$F$26,J247&gt;Beregningsdata!$F$25),J247-Beregningsdata!$F$25,""))</f>
        <v/>
      </c>
      <c r="L247" s="259" t="str">
        <f>IF(J247&gt;Beregningsdata!$F$27,J247-Beregningsdata!$F$27,"")</f>
        <v/>
      </c>
      <c r="M247" s="254"/>
      <c r="N247" s="254"/>
      <c r="O247" s="254"/>
      <c r="P247" s="211">
        <f>IF(D247="Ferie",Beregningsdata!$E$6,"0")+IF(D247="Feriefridag",Beregningsdata!$E$12,"0")+IF(D247="Fri",Beregningsdata!$E$11,"0")+IF(D247="Syg",Beregningsdata!$E$8,"0")+IF(D247="Barns Sygedag",Beregningsdata!$E$9,"0")+IF(D247="Barsel",Beregningsdata!$E$10,"0")</f>
        <v>0</v>
      </c>
    </row>
    <row r="248" spans="1:16" ht="16.5" x14ac:dyDescent="0.25">
      <c r="A248" s="173" t="str">
        <f t="shared" si="26"/>
        <v/>
      </c>
      <c r="B248" s="174" t="str">
        <f t="shared" si="27"/>
        <v>Fredag</v>
      </c>
      <c r="C248" s="176">
        <f t="shared" si="28"/>
        <v>43756</v>
      </c>
      <c r="D248" s="253"/>
      <c r="E248" s="287">
        <f>IF(B248="mandag",MedarbejderData!$V$13,"0")+IF(B248="tirsdag",MedarbejderData!$W$13,"0")+IF(B248="Onsdag",MedarbejderData!$X$13,"0")+IF(B248="torsdag",MedarbejderData!$Y$13,"0")+IF(B248="fredag",MedarbejderData!$Z$13,"0")+IF(B248="lørdag",MedarbejderData!$AA$13,"0")+IF(B248="søndag",MedarbejderData!$AB$13,"0")</f>
        <v>0</v>
      </c>
      <c r="F248" s="254"/>
      <c r="G248" s="254"/>
      <c r="H248" s="254"/>
      <c r="I248" s="254"/>
      <c r="J248" s="258">
        <f>IF(E248+F248+G248&lt;Beregningsdata!$G$18,E248+F248+G248,E248+F248+G248-Beregningsdata!$G$17)</f>
        <v>0</v>
      </c>
      <c r="K248" s="259" t="str">
        <f>IF(J248&gt;Beregningsdata!$G$26,Beregningsdata!$F$26,IF(AND(J248&lt;J248+Beregningsdata!$F$26,J248&gt;Beregningsdata!$F$25),J248-Beregningsdata!$F$25,""))</f>
        <v/>
      </c>
      <c r="L248" s="259" t="str">
        <f>IF(J248&gt;Beregningsdata!$F$27,J248-Beregningsdata!$F$27,"")</f>
        <v/>
      </c>
      <c r="M248" s="254"/>
      <c r="N248" s="254"/>
      <c r="O248" s="254"/>
      <c r="P248" s="211">
        <f>IF(D248="Ferie",Beregningsdata!$E$6,"0")+IF(D248="Feriefridag",Beregningsdata!$E$12,"0")+IF(D248="Fri",Beregningsdata!$E$11,"0")+IF(D248="Syg",Beregningsdata!$E$8,"0")+IF(D248="Barns Sygedag",Beregningsdata!$E$9,"0")+IF(D248="Barsel",Beregningsdata!$E$10,"0")</f>
        <v>0</v>
      </c>
    </row>
    <row r="249" spans="1:16" ht="16.5" x14ac:dyDescent="0.25">
      <c r="A249" s="173" t="str">
        <f t="shared" si="26"/>
        <v/>
      </c>
      <c r="B249" s="174" t="str">
        <f t="shared" si="27"/>
        <v>Lørdag</v>
      </c>
      <c r="C249" s="176">
        <f t="shared" si="28"/>
        <v>43757</v>
      </c>
      <c r="D249" s="253"/>
      <c r="E249" s="287">
        <f>IF(B249="mandag",MedarbejderData!$V$13,"0")+IF(B249="tirsdag",MedarbejderData!$W$13,"0")+IF(B249="Onsdag",MedarbejderData!$X$13,"0")+IF(B249="torsdag",MedarbejderData!$Y$13,"0")+IF(B249="fredag",MedarbejderData!$Z$13,"0")+IF(B249="lørdag",MedarbejderData!$AA$13,"0")+IF(B249="søndag",MedarbejderData!$AB$13,"0")</f>
        <v>0</v>
      </c>
      <c r="F249" s="254"/>
      <c r="G249" s="254"/>
      <c r="H249" s="254"/>
      <c r="I249" s="254"/>
      <c r="J249" s="258">
        <f>IF(E249+F249+G249&lt;Beregningsdata!$G$18,E249+F249+G249,E249+F249+G249-Beregningsdata!$G$17)</f>
        <v>0</v>
      </c>
      <c r="K249" s="259" t="str">
        <f>IF(J249&gt;Beregningsdata!$G$26,Beregningsdata!$F$26,IF(AND(J249&lt;J249+Beregningsdata!$F$26,J249&gt;Beregningsdata!$F$25),J249-Beregningsdata!$F$25,""))</f>
        <v/>
      </c>
      <c r="L249" s="259" t="str">
        <f>IF(J249&gt;Beregningsdata!$F$27,J249-Beregningsdata!$F$27,"")</f>
        <v/>
      </c>
      <c r="M249" s="254"/>
      <c r="N249" s="254"/>
      <c r="O249" s="254"/>
      <c r="P249" s="211">
        <f>IF(D249="Ferie",Beregningsdata!$E$6,"0")+IF(D249="Feriefridag",Beregningsdata!$E$12,"0")+IF(D249="Fri",Beregningsdata!$E$11,"0")+IF(D249="Syg",Beregningsdata!$E$8,"0")+IF(D249="Barns Sygedag",Beregningsdata!$E$9,"0")+IF(D249="Barsel",Beregningsdata!$E$10,"0")</f>
        <v>0</v>
      </c>
    </row>
    <row r="250" spans="1:16" ht="16.5" x14ac:dyDescent="0.25">
      <c r="A250" s="173" t="str">
        <f t="shared" si="26"/>
        <v/>
      </c>
      <c r="B250" s="174" t="str">
        <f t="shared" si="27"/>
        <v>Søndag</v>
      </c>
      <c r="C250" s="176">
        <f t="shared" si="28"/>
        <v>43758</v>
      </c>
      <c r="D250" s="253"/>
      <c r="E250" s="287">
        <f>IF(B250="mandag",MedarbejderData!$V$13,"0")+IF(B250="tirsdag",MedarbejderData!$W$13,"0")+IF(B250="Onsdag",MedarbejderData!$X$13,"0")+IF(B250="torsdag",MedarbejderData!$Y$13,"0")+IF(B250="fredag",MedarbejderData!$Z$13,"0")+IF(B250="lørdag",MedarbejderData!$AA$13,"0")+IF(B250="søndag",MedarbejderData!$AB$13,"0")</f>
        <v>0</v>
      </c>
      <c r="F250" s="254"/>
      <c r="G250" s="254"/>
      <c r="H250" s="254"/>
      <c r="I250" s="254"/>
      <c r="J250" s="258">
        <f>IF(E250+F250+G250&lt;Beregningsdata!$G$18,E250+F250+G250,E250+F250+G250-Beregningsdata!$G$17)</f>
        <v>0</v>
      </c>
      <c r="K250" s="259" t="str">
        <f>IF(J250&gt;Beregningsdata!$G$26,Beregningsdata!$F$26,IF(AND(J250&lt;J250+Beregningsdata!$F$26,J250&gt;Beregningsdata!$F$25),J250-Beregningsdata!$F$25,""))</f>
        <v/>
      </c>
      <c r="L250" s="259" t="str">
        <f>IF(J250&gt;Beregningsdata!$F$27,J250-Beregningsdata!$F$27,"")</f>
        <v/>
      </c>
      <c r="M250" s="254"/>
      <c r="N250" s="254"/>
      <c r="O250" s="254"/>
      <c r="P250" s="211">
        <f>IF(D250="Ferie",Beregningsdata!$E$6,"0")+IF(D250="Feriefridag",Beregningsdata!$E$12,"0")+IF(D250="Fri",Beregningsdata!$E$11,"0")+IF(D250="Syg",Beregningsdata!$E$8,"0")+IF(D250="Barns Sygedag",Beregningsdata!$E$9,"0")+IF(D250="Barsel",Beregningsdata!$E$10,"0")</f>
        <v>0</v>
      </c>
    </row>
    <row r="251" spans="1:16" ht="16.5" x14ac:dyDescent="0.25">
      <c r="A251" s="173">
        <f t="shared" si="26"/>
        <v>43</v>
      </c>
      <c r="B251" s="174" t="str">
        <f t="shared" si="27"/>
        <v>Mandag</v>
      </c>
      <c r="C251" s="176">
        <f t="shared" si="28"/>
        <v>43759</v>
      </c>
      <c r="D251" s="253"/>
      <c r="E251" s="287">
        <f>IF(B251="mandag",MedarbejderData!$V$13,"0")+IF(B251="tirsdag",MedarbejderData!$W$13,"0")+IF(B251="Onsdag",MedarbejderData!$X$13,"0")+IF(B251="torsdag",MedarbejderData!$Y$13,"0")+IF(B251="fredag",MedarbejderData!$Z$13,"0")+IF(B251="lørdag",MedarbejderData!$AA$13,"0")+IF(B251="søndag",MedarbejderData!$AB$13,"0")</f>
        <v>0</v>
      </c>
      <c r="F251" s="254"/>
      <c r="G251" s="254"/>
      <c r="H251" s="254"/>
      <c r="I251" s="254"/>
      <c r="J251" s="258">
        <f>IF(E251+F251+G251&lt;Beregningsdata!$G$18,E251+F251+G251,E251+F251+G251-Beregningsdata!$G$17)</f>
        <v>0</v>
      </c>
      <c r="K251" s="259" t="str">
        <f>IF(J251&gt;Beregningsdata!$G$26,Beregningsdata!$F$26,IF(AND(J251&lt;J251+Beregningsdata!$F$26,J251&gt;Beregningsdata!$F$25),J251-Beregningsdata!$F$25,""))</f>
        <v/>
      </c>
      <c r="L251" s="259" t="str">
        <f>IF(J251&gt;Beregningsdata!$F$27,J251-Beregningsdata!$F$27,"")</f>
        <v/>
      </c>
      <c r="M251" s="254"/>
      <c r="N251" s="254"/>
      <c r="O251" s="254"/>
      <c r="P251" s="211">
        <f>IF(D251="Ferie",Beregningsdata!$E$6,"0")+IF(D251="Feriefridag",Beregningsdata!$E$12,"0")+IF(D251="Fri",Beregningsdata!$E$11,"0")+IF(D251="Syg",Beregningsdata!$E$8,"0")+IF(D251="Barns Sygedag",Beregningsdata!$E$9,"0")+IF(D251="Barsel",Beregningsdata!$E$10,"0")</f>
        <v>0</v>
      </c>
    </row>
    <row r="252" spans="1:16" ht="16.5" x14ac:dyDescent="0.25">
      <c r="A252" s="173" t="str">
        <f t="shared" si="26"/>
        <v/>
      </c>
      <c r="B252" s="174" t="str">
        <f t="shared" si="27"/>
        <v>Tirsdag</v>
      </c>
      <c r="C252" s="176">
        <f t="shared" si="28"/>
        <v>43760</v>
      </c>
      <c r="D252" s="253"/>
      <c r="E252" s="287">
        <f>IF(B252="mandag",MedarbejderData!$V$13,"0")+IF(B252="tirsdag",MedarbejderData!$W$13,"0")+IF(B252="Onsdag",MedarbejderData!$X$13,"0")+IF(B252="torsdag",MedarbejderData!$Y$13,"0")+IF(B252="fredag",MedarbejderData!$Z$13,"0")+IF(B252="lørdag",MedarbejderData!$AA$13,"0")+IF(B252="søndag",MedarbejderData!$AB$13,"0")</f>
        <v>0</v>
      </c>
      <c r="F252" s="254"/>
      <c r="G252" s="254"/>
      <c r="H252" s="254"/>
      <c r="I252" s="254"/>
      <c r="J252" s="258">
        <f>IF(E252+F252+G252&lt;Beregningsdata!$G$18,E252+F252+G252,E252+F252+G252-Beregningsdata!$G$17)</f>
        <v>0</v>
      </c>
      <c r="K252" s="259" t="str">
        <f>IF(J252&gt;Beregningsdata!$G$26,Beregningsdata!$F$26,IF(AND(J252&lt;J252+Beregningsdata!$F$26,J252&gt;Beregningsdata!$F$25),J252-Beregningsdata!$F$25,""))</f>
        <v/>
      </c>
      <c r="L252" s="259" t="str">
        <f>IF(J252&gt;Beregningsdata!$F$27,J252-Beregningsdata!$F$27,"")</f>
        <v/>
      </c>
      <c r="M252" s="254"/>
      <c r="N252" s="254"/>
      <c r="O252" s="254"/>
      <c r="P252" s="211">
        <f>IF(D252="Ferie",Beregningsdata!$E$6,"0")+IF(D252="Feriefridag",Beregningsdata!$E$12,"0")+IF(D252="Fri",Beregningsdata!$E$11,"0")+IF(D252="Syg",Beregningsdata!$E$8,"0")+IF(D252="Barns Sygedag",Beregningsdata!$E$9,"0")+IF(D252="Barsel",Beregningsdata!$E$10,"0")</f>
        <v>0</v>
      </c>
    </row>
    <row r="253" spans="1:16" ht="16.5" x14ac:dyDescent="0.25">
      <c r="A253" s="173" t="str">
        <f t="shared" si="26"/>
        <v/>
      </c>
      <c r="B253" s="174" t="str">
        <f t="shared" si="27"/>
        <v>Onsdag</v>
      </c>
      <c r="C253" s="176">
        <f t="shared" si="28"/>
        <v>43761</v>
      </c>
      <c r="D253" s="253"/>
      <c r="E253" s="287">
        <f>IF(B253="mandag",MedarbejderData!$V$13,"0")+IF(B253="tirsdag",MedarbejderData!$W$13,"0")+IF(B253="Onsdag",MedarbejderData!$X$13,"0")+IF(B253="torsdag",MedarbejderData!$Y$13,"0")+IF(B253="fredag",MedarbejderData!$Z$13,"0")+IF(B253="lørdag",MedarbejderData!$AA$13,"0")+IF(B253="søndag",MedarbejderData!$AB$13,"0")</f>
        <v>0</v>
      </c>
      <c r="F253" s="254"/>
      <c r="G253" s="254"/>
      <c r="H253" s="254"/>
      <c r="I253" s="254"/>
      <c r="J253" s="258">
        <f>IF(E253+F253+G253&lt;Beregningsdata!$G$18,E253+F253+G253,E253+F253+G253-Beregningsdata!$G$17)</f>
        <v>0</v>
      </c>
      <c r="K253" s="259" t="str">
        <f>IF(J253&gt;Beregningsdata!$G$26,Beregningsdata!$F$26,IF(AND(J253&lt;J253+Beregningsdata!$F$26,J253&gt;Beregningsdata!$F$25),J253-Beregningsdata!$F$25,""))</f>
        <v/>
      </c>
      <c r="L253" s="259" t="str">
        <f>IF(J253&gt;Beregningsdata!$F$27,J253-Beregningsdata!$F$27,"")</f>
        <v/>
      </c>
      <c r="M253" s="254"/>
      <c r="N253" s="254"/>
      <c r="O253" s="254"/>
      <c r="P253" s="211">
        <f>IF(D253="Ferie",Beregningsdata!$E$6,"0")+IF(D253="Feriefridag",Beregningsdata!$E$12,"0")+IF(D253="Fri",Beregningsdata!$E$11,"0")+IF(D253="Syg",Beregningsdata!$E$8,"0")+IF(D253="Barns Sygedag",Beregningsdata!$E$9,"0")+IF(D253="Barsel",Beregningsdata!$E$10,"0")</f>
        <v>0</v>
      </c>
    </row>
    <row r="254" spans="1:16" ht="16.5" x14ac:dyDescent="0.25">
      <c r="A254" s="173" t="str">
        <f t="shared" si="26"/>
        <v/>
      </c>
      <c r="B254" s="174" t="str">
        <f t="shared" si="27"/>
        <v>Torsdag</v>
      </c>
      <c r="C254" s="176">
        <f t="shared" si="28"/>
        <v>43762</v>
      </c>
      <c r="D254" s="253"/>
      <c r="E254" s="287">
        <f>IF(B254="mandag",MedarbejderData!$V$13,"0")+IF(B254="tirsdag",MedarbejderData!$W$13,"0")+IF(B254="Onsdag",MedarbejderData!$X$13,"0")+IF(B254="torsdag",MedarbejderData!$Y$13,"0")+IF(B254="fredag",MedarbejderData!$Z$13,"0")+IF(B254="lørdag",MedarbejderData!$AA$13,"0")+IF(B254="søndag",MedarbejderData!$AB$13,"0")</f>
        <v>0</v>
      </c>
      <c r="F254" s="254"/>
      <c r="G254" s="254"/>
      <c r="H254" s="254"/>
      <c r="I254" s="254"/>
      <c r="J254" s="258">
        <f>IF(E254+F254+G254&lt;Beregningsdata!$G$18,E254+F254+G254,E254+F254+G254-Beregningsdata!$G$17)</f>
        <v>0</v>
      </c>
      <c r="K254" s="259" t="str">
        <f>IF(J254&gt;Beregningsdata!$G$26,Beregningsdata!$F$26,IF(AND(J254&lt;J254+Beregningsdata!$F$26,J254&gt;Beregningsdata!$F$25),J254-Beregningsdata!$F$25,""))</f>
        <v/>
      </c>
      <c r="L254" s="259" t="str">
        <f>IF(J254&gt;Beregningsdata!$F$27,J254-Beregningsdata!$F$27,"")</f>
        <v/>
      </c>
      <c r="M254" s="254"/>
      <c r="N254" s="254"/>
      <c r="O254" s="254"/>
      <c r="P254" s="211">
        <f>IF(D254="Ferie",Beregningsdata!$E$6,"0")+IF(D254="Feriefridag",Beregningsdata!$E$12,"0")+IF(D254="Fri",Beregningsdata!$E$11,"0")+IF(D254="Syg",Beregningsdata!$E$8,"0")+IF(D254="Barns Sygedag",Beregningsdata!$E$9,"0")+IF(D254="Barsel",Beregningsdata!$E$10,"0")</f>
        <v>0</v>
      </c>
    </row>
    <row r="255" spans="1:16" ht="16.5" x14ac:dyDescent="0.25">
      <c r="A255" s="173" t="str">
        <f t="shared" si="26"/>
        <v/>
      </c>
      <c r="B255" s="174" t="str">
        <f t="shared" si="27"/>
        <v>Fredag</v>
      </c>
      <c r="C255" s="176">
        <f t="shared" si="28"/>
        <v>43763</v>
      </c>
      <c r="D255" s="253"/>
      <c r="E255" s="287">
        <f>IF(B255="mandag",MedarbejderData!$V$13,"0")+IF(B255="tirsdag",MedarbejderData!$W$13,"0")+IF(B255="Onsdag",MedarbejderData!$X$13,"0")+IF(B255="torsdag",MedarbejderData!$Y$13,"0")+IF(B255="fredag",MedarbejderData!$Z$13,"0")+IF(B255="lørdag",MedarbejderData!$AA$13,"0")+IF(B255="søndag",MedarbejderData!$AB$13,"0")</f>
        <v>0</v>
      </c>
      <c r="F255" s="254"/>
      <c r="G255" s="254"/>
      <c r="H255" s="254"/>
      <c r="I255" s="254"/>
      <c r="J255" s="258">
        <f>IF(E255+F255+G255&lt;Beregningsdata!$G$18,E255+F255+G255,E255+F255+G255-Beregningsdata!$G$17)</f>
        <v>0</v>
      </c>
      <c r="K255" s="259" t="str">
        <f>IF(J255&gt;Beregningsdata!$G$26,Beregningsdata!$F$26,IF(AND(J255&lt;J255+Beregningsdata!$F$26,J255&gt;Beregningsdata!$F$25),J255-Beregningsdata!$F$25,""))</f>
        <v/>
      </c>
      <c r="L255" s="259" t="str">
        <f>IF(J255&gt;Beregningsdata!$F$27,J255-Beregningsdata!$F$27,"")</f>
        <v/>
      </c>
      <c r="M255" s="254"/>
      <c r="N255" s="254"/>
      <c r="O255" s="254"/>
      <c r="P255" s="211">
        <f>IF(D255="Ferie",Beregningsdata!$E$6,"0")+IF(D255="Feriefridag",Beregningsdata!$E$12,"0")+IF(D255="Fri",Beregningsdata!$E$11,"0")+IF(D255="Syg",Beregningsdata!$E$8,"0")+IF(D255="Barns Sygedag",Beregningsdata!$E$9,"0")+IF(D255="Barsel",Beregningsdata!$E$10,"0")</f>
        <v>0</v>
      </c>
    </row>
    <row r="256" spans="1:16" ht="16.5" x14ac:dyDescent="0.25">
      <c r="A256" s="173" t="str">
        <f t="shared" si="26"/>
        <v/>
      </c>
      <c r="B256" s="174" t="str">
        <f t="shared" si="27"/>
        <v>Lørdag</v>
      </c>
      <c r="C256" s="176">
        <f t="shared" si="28"/>
        <v>43764</v>
      </c>
      <c r="D256" s="253"/>
      <c r="E256" s="287">
        <f>IF(B256="mandag",MedarbejderData!$V$13,"0")+IF(B256="tirsdag",MedarbejderData!$W$13,"0")+IF(B256="Onsdag",MedarbejderData!$X$13,"0")+IF(B256="torsdag",MedarbejderData!$Y$13,"0")+IF(B256="fredag",MedarbejderData!$Z$13,"0")+IF(B256="lørdag",MedarbejderData!$AA$13,"0")+IF(B256="søndag",MedarbejderData!$AB$13,"0")</f>
        <v>0</v>
      </c>
      <c r="F256" s="254"/>
      <c r="G256" s="254"/>
      <c r="H256" s="254"/>
      <c r="I256" s="254"/>
      <c r="J256" s="258">
        <f>IF(E256+F256+G256&lt;Beregningsdata!$G$18,E256+F256+G256,E256+F256+G256-Beregningsdata!$G$17)</f>
        <v>0</v>
      </c>
      <c r="K256" s="259" t="str">
        <f>IF(J256&gt;Beregningsdata!$G$26,Beregningsdata!$F$26,IF(AND(J256&lt;J256+Beregningsdata!$F$26,J256&gt;Beregningsdata!$F$25),J256-Beregningsdata!$F$25,""))</f>
        <v/>
      </c>
      <c r="L256" s="259" t="str">
        <f>IF(J256&gt;Beregningsdata!$F$27,J256-Beregningsdata!$F$27,"")</f>
        <v/>
      </c>
      <c r="M256" s="254"/>
      <c r="N256" s="254"/>
      <c r="O256" s="254"/>
      <c r="P256" s="211">
        <f>IF(D256="Ferie",Beregningsdata!$E$6,"0")+IF(D256="Feriefridag",Beregningsdata!$E$12,"0")+IF(D256="Fri",Beregningsdata!$E$11,"0")+IF(D256="Syg",Beregningsdata!$E$8,"0")+IF(D256="Barns Sygedag",Beregningsdata!$E$9,"0")+IF(D256="Barsel",Beregningsdata!$E$10,"0")</f>
        <v>0</v>
      </c>
    </row>
    <row r="257" spans="1:16" ht="16.5" x14ac:dyDescent="0.25">
      <c r="A257" s="173" t="str">
        <f t="shared" si="26"/>
        <v/>
      </c>
      <c r="B257" s="174" t="str">
        <f t="shared" si="27"/>
        <v>Søndag</v>
      </c>
      <c r="C257" s="176">
        <f t="shared" si="28"/>
        <v>43765</v>
      </c>
      <c r="D257" s="253"/>
      <c r="E257" s="287">
        <f>IF(B257="mandag",MedarbejderData!$V$13,"0")+IF(B257="tirsdag",MedarbejderData!$W$13,"0")+IF(B257="Onsdag",MedarbejderData!$X$13,"0")+IF(B257="torsdag",MedarbejderData!$Y$13,"0")+IF(B257="fredag",MedarbejderData!$Z$13,"0")+IF(B257="lørdag",MedarbejderData!$AA$13,"0")+IF(B257="søndag",MedarbejderData!$AB$13,"0")</f>
        <v>0</v>
      </c>
      <c r="F257" s="254"/>
      <c r="G257" s="254"/>
      <c r="H257" s="254"/>
      <c r="I257" s="254"/>
      <c r="J257" s="258">
        <f>IF(E257+F257+G257&lt;Beregningsdata!$G$18,E257+F257+G257,E257+F257+G257-Beregningsdata!$G$17)</f>
        <v>0</v>
      </c>
      <c r="K257" s="259" t="str">
        <f>IF(J257&gt;Beregningsdata!$G$26,Beregningsdata!$F$26,IF(AND(J257&lt;J257+Beregningsdata!$F$26,J257&gt;Beregningsdata!$F$25),J257-Beregningsdata!$F$25,""))</f>
        <v/>
      </c>
      <c r="L257" s="259" t="str">
        <f>IF(J257&gt;Beregningsdata!$F$27,J257-Beregningsdata!$F$27,"")</f>
        <v/>
      </c>
      <c r="M257" s="254"/>
      <c r="N257" s="254"/>
      <c r="O257" s="254"/>
      <c r="P257" s="211">
        <f>IF(D257="Ferie",Beregningsdata!$E$6,"0")+IF(D257="Feriefridag",Beregningsdata!$E$12,"0")+IF(D257="Fri",Beregningsdata!$E$11,"0")+IF(D257="Syg",Beregningsdata!$E$8,"0")+IF(D257="Barns Sygedag",Beregningsdata!$E$9,"0")+IF(D257="Barsel",Beregningsdata!$E$10,"0")</f>
        <v>0</v>
      </c>
    </row>
    <row r="258" spans="1:16" ht="16.5" x14ac:dyDescent="0.25">
      <c r="A258" s="173">
        <f t="shared" si="26"/>
        <v>44</v>
      </c>
      <c r="B258" s="174" t="str">
        <f t="shared" si="27"/>
        <v>Mandag</v>
      </c>
      <c r="C258" s="176">
        <f t="shared" si="28"/>
        <v>43766</v>
      </c>
      <c r="D258" s="253"/>
      <c r="E258" s="287">
        <f>IF(B258="mandag",MedarbejderData!$V$13,"0")+IF(B258="tirsdag",MedarbejderData!$W$13,"0")+IF(B258="Onsdag",MedarbejderData!$X$13,"0")+IF(B258="torsdag",MedarbejderData!$Y$13,"0")+IF(B258="fredag",MedarbejderData!$Z$13,"0")+IF(B258="lørdag",MedarbejderData!$AA$13,"0")+IF(B258="søndag",MedarbejderData!$AB$13,"0")</f>
        <v>0</v>
      </c>
      <c r="F258" s="254"/>
      <c r="G258" s="254"/>
      <c r="H258" s="254"/>
      <c r="I258" s="254"/>
      <c r="J258" s="258">
        <f>IF(E258+F258+G258&lt;Beregningsdata!$G$18,E258+F258+G258,E258+F258+G258-Beregningsdata!$G$17)</f>
        <v>0</v>
      </c>
      <c r="K258" s="259" t="str">
        <f>IF(J258&gt;Beregningsdata!$G$26,Beregningsdata!$F$26,IF(AND(J258&lt;J258+Beregningsdata!$F$26,J258&gt;Beregningsdata!$F$25),J258-Beregningsdata!$F$25,""))</f>
        <v/>
      </c>
      <c r="L258" s="259" t="str">
        <f>IF(J258&gt;Beregningsdata!$F$27,J258-Beregningsdata!$F$27,"")</f>
        <v/>
      </c>
      <c r="M258" s="254"/>
      <c r="N258" s="254"/>
      <c r="O258" s="254"/>
      <c r="P258" s="211">
        <f>IF(D258="Ferie",Beregningsdata!$E$6,"0")+IF(D258="Feriefridag",Beregningsdata!$E$12,"0")+IF(D258="Fri",Beregningsdata!$E$11,"0")+IF(D258="Syg",Beregningsdata!$E$8,"0")+IF(D258="Barns Sygedag",Beregningsdata!$E$9,"0")+IF(D258="Barsel",Beregningsdata!$E$10,"0")</f>
        <v>0</v>
      </c>
    </row>
    <row r="259" spans="1:16" ht="16.5" x14ac:dyDescent="0.25">
      <c r="A259" s="173" t="str">
        <f t="shared" si="26"/>
        <v/>
      </c>
      <c r="B259" s="174" t="str">
        <f t="shared" si="27"/>
        <v>Tirsdag</v>
      </c>
      <c r="C259" s="176">
        <f t="shared" si="28"/>
        <v>43767</v>
      </c>
      <c r="D259" s="253"/>
      <c r="E259" s="287">
        <f>IF(B259="mandag",MedarbejderData!$V$13,"0")+IF(B259="tirsdag",MedarbejderData!$W$13,"0")+IF(B259="Onsdag",MedarbejderData!$X$13,"0")+IF(B259="torsdag",MedarbejderData!$Y$13,"0")+IF(B259="fredag",MedarbejderData!$Z$13,"0")+IF(B259="lørdag",MedarbejderData!$AA$13,"0")+IF(B259="søndag",MedarbejderData!$AB$13,"0")</f>
        <v>0</v>
      </c>
      <c r="F259" s="254"/>
      <c r="G259" s="254"/>
      <c r="H259" s="254"/>
      <c r="I259" s="254"/>
      <c r="J259" s="258">
        <f>IF(E259+F259+G259&lt;Beregningsdata!$G$18,E259+F259+G259,E259+F259+G259-Beregningsdata!$G$17)</f>
        <v>0</v>
      </c>
      <c r="K259" s="259" t="str">
        <f>IF(J259&gt;Beregningsdata!$G$26,Beregningsdata!$F$26,IF(AND(J259&lt;J259+Beregningsdata!$F$26,J259&gt;Beregningsdata!$F$25),J259-Beregningsdata!$F$25,""))</f>
        <v/>
      </c>
      <c r="L259" s="259" t="str">
        <f>IF(J259&gt;Beregningsdata!$F$27,J259-Beregningsdata!$F$27,"")</f>
        <v/>
      </c>
      <c r="M259" s="254"/>
      <c r="N259" s="254"/>
      <c r="O259" s="254"/>
      <c r="P259" s="211">
        <f>IF(D259="Ferie",Beregningsdata!$E$6,"0")+IF(D259="Feriefridag",Beregningsdata!$E$12,"0")+IF(D259="Fri",Beregningsdata!$E$11,"0")+IF(D259="Syg",Beregningsdata!$E$8,"0")+IF(D259="Barns Sygedag",Beregningsdata!$E$9,"0")+IF(D259="Barsel",Beregningsdata!$E$10,"0")</f>
        <v>0</v>
      </c>
    </row>
    <row r="260" spans="1:16" ht="16.5" x14ac:dyDescent="0.25">
      <c r="A260" s="173" t="str">
        <f t="shared" si="26"/>
        <v/>
      </c>
      <c r="B260" s="174" t="str">
        <f t="shared" si="27"/>
        <v>Onsdag</v>
      </c>
      <c r="C260" s="176">
        <f t="shared" si="28"/>
        <v>43768</v>
      </c>
      <c r="D260" s="253"/>
      <c r="E260" s="287">
        <f>IF(B260="mandag",MedarbejderData!$V$13,"0")+IF(B260="tirsdag",MedarbejderData!$W$13,"0")+IF(B260="Onsdag",MedarbejderData!$X$13,"0")+IF(B260="torsdag",MedarbejderData!$Y$13,"0")+IF(B260="fredag",MedarbejderData!$Z$13,"0")+IF(B260="lørdag",MedarbejderData!$AA$13,"0")+IF(B260="søndag",MedarbejderData!$AB$13,"0")</f>
        <v>0</v>
      </c>
      <c r="F260" s="254"/>
      <c r="G260" s="254"/>
      <c r="H260" s="254"/>
      <c r="I260" s="254"/>
      <c r="J260" s="258">
        <f>IF(E260+F260+G260&lt;Beregningsdata!$G$18,E260+F260+G260,E260+F260+G260-Beregningsdata!$G$17)</f>
        <v>0</v>
      </c>
      <c r="K260" s="259" t="str">
        <f>IF(J260&gt;Beregningsdata!$G$26,Beregningsdata!$F$26,IF(AND(J260&lt;J260+Beregningsdata!$F$26,J260&gt;Beregningsdata!$F$25),J260-Beregningsdata!$F$25,""))</f>
        <v/>
      </c>
      <c r="L260" s="259" t="str">
        <f>IF(J260&gt;Beregningsdata!$F$27,J260-Beregningsdata!$F$27,"")</f>
        <v/>
      </c>
      <c r="M260" s="254"/>
      <c r="N260" s="254"/>
      <c r="O260" s="254"/>
      <c r="P260" s="211">
        <f>IF(D260="Ferie",Beregningsdata!$E$6,"0")+IF(D260="Feriefridag",Beregningsdata!$E$12,"0")+IF(D260="Fri",Beregningsdata!$E$11,"0")+IF(D260="Syg",Beregningsdata!$E$8,"0")+IF(D260="Barns Sygedag",Beregningsdata!$E$9,"0")+IF(D260="Barsel",Beregningsdata!$E$10,"0")</f>
        <v>0</v>
      </c>
    </row>
    <row r="261" spans="1:16" ht="16.5" x14ac:dyDescent="0.25">
      <c r="A261" s="173" t="str">
        <f t="shared" si="26"/>
        <v/>
      </c>
      <c r="B261" s="174" t="str">
        <f t="shared" si="27"/>
        <v>Torsdag</v>
      </c>
      <c r="C261" s="176">
        <f t="shared" si="28"/>
        <v>43769</v>
      </c>
      <c r="D261" s="253"/>
      <c r="E261" s="287">
        <f>IF(B261="mandag",MedarbejderData!$V$13,"0")+IF(B261="tirsdag",MedarbejderData!$W$13,"0")+IF(B261="Onsdag",MedarbejderData!$X$13,"0")+IF(B261="torsdag",MedarbejderData!$Y$13,"0")+IF(B261="fredag",MedarbejderData!$Z$13,"0")+IF(B261="lørdag",MedarbejderData!$AA$13,"0")+IF(B261="søndag",MedarbejderData!$AB$13,"0")</f>
        <v>0</v>
      </c>
      <c r="F261" s="254"/>
      <c r="G261" s="254"/>
      <c r="H261" s="254"/>
      <c r="I261" s="254"/>
      <c r="J261" s="258">
        <f>IF(E261+F261+G261&lt;Beregningsdata!$G$18,E261+F261+G261,E261+F261+G261-Beregningsdata!$G$17)</f>
        <v>0</v>
      </c>
      <c r="K261" s="259" t="str">
        <f>IF(J261&gt;Beregningsdata!$G$26,Beregningsdata!$F$26,IF(AND(J261&lt;J261+Beregningsdata!$F$26,J261&gt;Beregningsdata!$F$25),J261-Beregningsdata!$F$25,""))</f>
        <v/>
      </c>
      <c r="L261" s="259" t="str">
        <f>IF(J261&gt;Beregningsdata!$F$27,J261-Beregningsdata!$F$27,"")</f>
        <v/>
      </c>
      <c r="M261" s="254"/>
      <c r="N261" s="254"/>
      <c r="O261" s="254"/>
      <c r="P261" s="211">
        <f>IF(D261="Ferie",Beregningsdata!$E$6,"0")+IF(D261="Feriefridag",Beregningsdata!$E$12,"0")+IF(D261="Fri",Beregningsdata!$E$11,"0")+IF(D261="Syg",Beregningsdata!$E$8,"0")+IF(D261="Barns Sygedag",Beregningsdata!$E$9,"0")+IF(D261="Barsel",Beregningsdata!$E$10,"0")</f>
        <v>0</v>
      </c>
    </row>
    <row r="262" spans="1:16" ht="16.5" x14ac:dyDescent="0.25">
      <c r="A262" s="173" t="str">
        <f t="shared" si="26"/>
        <v/>
      </c>
      <c r="B262" s="174" t="str">
        <f t="shared" si="27"/>
        <v>Fredag</v>
      </c>
      <c r="C262" s="176">
        <f t="shared" si="28"/>
        <v>43770</v>
      </c>
      <c r="D262" s="253"/>
      <c r="E262" s="287">
        <f>IF(B262="mandag",MedarbejderData!$V$13,"0")+IF(B262="tirsdag",MedarbejderData!$W$13,"0")+IF(B262="Onsdag",MedarbejderData!$X$13,"0")+IF(B262="torsdag",MedarbejderData!$Y$13,"0")+IF(B262="fredag",MedarbejderData!$Z$13,"0")+IF(B262="lørdag",MedarbejderData!$AA$13,"0")+IF(B262="søndag",MedarbejderData!$AB$13,"0")</f>
        <v>0</v>
      </c>
      <c r="F262" s="254"/>
      <c r="G262" s="254"/>
      <c r="H262" s="254"/>
      <c r="I262" s="254"/>
      <c r="J262" s="258">
        <f>IF(E262+F262+G262&lt;Beregningsdata!$G$18,E262+F262+G262,E262+F262+G262-Beregningsdata!$G$17)</f>
        <v>0</v>
      </c>
      <c r="K262" s="259" t="str">
        <f>IF(J262&gt;Beregningsdata!$G$26,Beregningsdata!$F$26,IF(AND(J262&lt;J262+Beregningsdata!$F$26,J262&gt;Beregningsdata!$F$25),J262-Beregningsdata!$F$25,""))</f>
        <v/>
      </c>
      <c r="L262" s="259" t="str">
        <f>IF(J262&gt;Beregningsdata!$F$27,J262-Beregningsdata!$F$27,"")</f>
        <v/>
      </c>
      <c r="M262" s="254"/>
      <c r="N262" s="254"/>
      <c r="O262" s="254"/>
      <c r="P262" s="211">
        <f>IF(D262="Ferie",Beregningsdata!$E$6,"0")+IF(D262="Feriefridag",Beregningsdata!$E$12,"0")+IF(D262="Fri",Beregningsdata!$E$11,"0")+IF(D262="Syg",Beregningsdata!$E$8,"0")+IF(D262="Barns Sygedag",Beregningsdata!$E$9,"0")+IF(D262="Barsel",Beregningsdata!$E$10,"0")</f>
        <v>0</v>
      </c>
    </row>
    <row r="263" spans="1:16" ht="16.5" x14ac:dyDescent="0.25">
      <c r="A263" s="173" t="str">
        <f t="shared" si="26"/>
        <v/>
      </c>
      <c r="B263" s="174" t="str">
        <f t="shared" si="27"/>
        <v>Lørdag</v>
      </c>
      <c r="C263" s="176">
        <f t="shared" si="28"/>
        <v>43771</v>
      </c>
      <c r="D263" s="253"/>
      <c r="E263" s="287">
        <f>IF(B263="mandag",MedarbejderData!$V$13,"0")+IF(B263="tirsdag",MedarbejderData!$W$13,"0")+IF(B263="Onsdag",MedarbejderData!$X$13,"0")+IF(B263="torsdag",MedarbejderData!$Y$13,"0")+IF(B263="fredag",MedarbejderData!$Z$13,"0")+IF(B263="lørdag",MedarbejderData!$AA$13,"0")+IF(B263="søndag",MedarbejderData!$AB$13,"0")</f>
        <v>0</v>
      </c>
      <c r="F263" s="254"/>
      <c r="G263" s="254"/>
      <c r="H263" s="254"/>
      <c r="I263" s="254"/>
      <c r="J263" s="258">
        <f>IF(E263+F263+G263&lt;Beregningsdata!$G$18,E263+F263+G263,E263+F263+G263-Beregningsdata!$G$17)</f>
        <v>0</v>
      </c>
      <c r="K263" s="259" t="str">
        <f>IF(J263&gt;Beregningsdata!$G$26,Beregningsdata!$F$26,IF(AND(J263&lt;J263+Beregningsdata!$F$26,J263&gt;Beregningsdata!$F$25),J263-Beregningsdata!$F$25,""))</f>
        <v/>
      </c>
      <c r="L263" s="259" t="str">
        <f>IF(J263&gt;Beregningsdata!$F$27,J263-Beregningsdata!$F$27,"")</f>
        <v/>
      </c>
      <c r="M263" s="254"/>
      <c r="N263" s="254"/>
      <c r="O263" s="254"/>
      <c r="P263" s="211">
        <f>IF(D263="Ferie",Beregningsdata!$E$6,"0")+IF(D263="Feriefridag",Beregningsdata!$E$12,"0")+IF(D263="Fri",Beregningsdata!$E$11,"0")+IF(D263="Syg",Beregningsdata!$E$8,"0")+IF(D263="Barns Sygedag",Beregningsdata!$E$9,"0")+IF(D263="Barsel",Beregningsdata!$E$10,"0")</f>
        <v>0</v>
      </c>
    </row>
    <row r="264" spans="1:16" ht="16.5" x14ac:dyDescent="0.25">
      <c r="A264" s="173" t="str">
        <f t="shared" si="26"/>
        <v/>
      </c>
      <c r="B264" s="174" t="str">
        <f t="shared" si="27"/>
        <v>Søndag</v>
      </c>
      <c r="C264" s="176">
        <f t="shared" si="28"/>
        <v>43772</v>
      </c>
      <c r="D264" s="253"/>
      <c r="E264" s="287">
        <f>IF(B264="mandag",MedarbejderData!$V$13,"0")+IF(B264="tirsdag",MedarbejderData!$W$13,"0")+IF(B264="Onsdag",MedarbejderData!$X$13,"0")+IF(B264="torsdag",MedarbejderData!$Y$13,"0")+IF(B264="fredag",MedarbejderData!$Z$13,"0")+IF(B264="lørdag",MedarbejderData!$AA$13,"0")+IF(B264="søndag",MedarbejderData!$AB$13,"0")</f>
        <v>0</v>
      </c>
      <c r="F264" s="254"/>
      <c r="G264" s="254"/>
      <c r="H264" s="254"/>
      <c r="I264" s="254"/>
      <c r="J264" s="258">
        <f>IF(E264+F264+G264&lt;Beregningsdata!$G$18,E264+F264+G264,E264+F264+G264-Beregningsdata!$G$17)</f>
        <v>0</v>
      </c>
      <c r="K264" s="259" t="str">
        <f>IF(J264&gt;Beregningsdata!$G$26,Beregningsdata!$F$26,IF(AND(J264&lt;J264+Beregningsdata!$F$26,J264&gt;Beregningsdata!$F$25),J264-Beregningsdata!$F$25,""))</f>
        <v/>
      </c>
      <c r="L264" s="259" t="str">
        <f>IF(J264&gt;Beregningsdata!$F$27,J264-Beregningsdata!$F$27,"")</f>
        <v/>
      </c>
      <c r="M264" s="254"/>
      <c r="N264" s="254"/>
      <c r="O264" s="254"/>
      <c r="P264" s="211">
        <f>IF(D264="Ferie",Beregningsdata!$E$6,"0")+IF(D264="Feriefridag",Beregningsdata!$E$12,"0")+IF(D264="Fri",Beregningsdata!$E$11,"0")+IF(D264="Syg",Beregningsdata!$E$8,"0")+IF(D264="Barns Sygedag",Beregningsdata!$E$9,"0")+IF(D264="Barsel",Beregningsdata!$E$10,"0")</f>
        <v>0</v>
      </c>
    </row>
    <row r="265" spans="1:16" ht="16.5" x14ac:dyDescent="0.25">
      <c r="A265" s="173">
        <f t="shared" si="26"/>
        <v>45</v>
      </c>
      <c r="B265" s="174" t="str">
        <f t="shared" si="27"/>
        <v>Mandag</v>
      </c>
      <c r="C265" s="176">
        <f t="shared" si="28"/>
        <v>43773</v>
      </c>
      <c r="D265" s="253"/>
      <c r="E265" s="287">
        <f>IF(B265="mandag",MedarbejderData!$V$13,"0")+IF(B265="tirsdag",MedarbejderData!$W$13,"0")+IF(B265="Onsdag",MedarbejderData!$X$13,"0")+IF(B265="torsdag",MedarbejderData!$Y$13,"0")+IF(B265="fredag",MedarbejderData!$Z$13,"0")+IF(B265="lørdag",MedarbejderData!$AA$13,"0")+IF(B265="søndag",MedarbejderData!$AB$13,"0")</f>
        <v>0</v>
      </c>
      <c r="F265" s="254"/>
      <c r="G265" s="254"/>
      <c r="H265" s="254"/>
      <c r="I265" s="254"/>
      <c r="J265" s="258">
        <f>IF(E265+F265+G265&lt;Beregningsdata!$G$18,E265+F265+G265,E265+F265+G265-Beregningsdata!$G$17)</f>
        <v>0</v>
      </c>
      <c r="K265" s="259" t="str">
        <f>IF(J265&gt;Beregningsdata!$G$26,Beregningsdata!$F$26,IF(AND(J265&lt;J265+Beregningsdata!$F$26,J265&gt;Beregningsdata!$F$25),J265-Beregningsdata!$F$25,""))</f>
        <v/>
      </c>
      <c r="L265" s="259" t="str">
        <f>IF(J265&gt;Beregningsdata!$F$27,J265-Beregningsdata!$F$27,"")</f>
        <v/>
      </c>
      <c r="M265" s="254"/>
      <c r="N265" s="254"/>
      <c r="O265" s="254"/>
      <c r="P265" s="211">
        <f>IF(D265="Ferie",Beregningsdata!$E$6,"0")+IF(D265="Feriefridag",Beregningsdata!$E$12,"0")+IF(D265="Fri",Beregningsdata!$E$11,"0")+IF(D265="Syg",Beregningsdata!$E$8,"0")+IF(D265="Barns Sygedag",Beregningsdata!$E$9,"0")+IF(D265="Barsel",Beregningsdata!$E$10,"0")</f>
        <v>0</v>
      </c>
    </row>
    <row r="266" spans="1:16" ht="16.5" x14ac:dyDescent="0.25">
      <c r="A266" s="173" t="str">
        <f t="shared" si="26"/>
        <v/>
      </c>
      <c r="B266" s="174" t="str">
        <f t="shared" si="27"/>
        <v>Tirsdag</v>
      </c>
      <c r="C266" s="176">
        <f t="shared" si="28"/>
        <v>43774</v>
      </c>
      <c r="D266" s="253"/>
      <c r="E266" s="287">
        <f>IF(B266="mandag",MedarbejderData!$V$13,"0")+IF(B266="tirsdag",MedarbejderData!$W$13,"0")+IF(B266="Onsdag",MedarbejderData!$X$13,"0")+IF(B266="torsdag",MedarbejderData!$Y$13,"0")+IF(B266="fredag",MedarbejderData!$Z$13,"0")+IF(B266="lørdag",MedarbejderData!$AA$13,"0")+IF(B266="søndag",MedarbejderData!$AB$13,"0")</f>
        <v>0</v>
      </c>
      <c r="F266" s="254"/>
      <c r="G266" s="254"/>
      <c r="H266" s="254"/>
      <c r="I266" s="254"/>
      <c r="J266" s="258">
        <f>IF(E266+F266+G266&lt;Beregningsdata!$G$18,E266+F266+G266,E266+F266+G266-Beregningsdata!$G$17)</f>
        <v>0</v>
      </c>
      <c r="K266" s="259" t="str">
        <f>IF(J266&gt;Beregningsdata!$G$26,Beregningsdata!$F$26,IF(AND(J266&lt;J266+Beregningsdata!$F$26,J266&gt;Beregningsdata!$F$25),J266-Beregningsdata!$F$25,""))</f>
        <v/>
      </c>
      <c r="L266" s="259" t="str">
        <f>IF(J266&gt;Beregningsdata!$F$27,J266-Beregningsdata!$F$27,"")</f>
        <v/>
      </c>
      <c r="M266" s="254"/>
      <c r="N266" s="254"/>
      <c r="O266" s="254"/>
      <c r="P266" s="211">
        <f>IF(D266="Ferie",Beregningsdata!$E$6,"0")+IF(D266="Feriefridag",Beregningsdata!$E$12,"0")+IF(D266="Fri",Beregningsdata!$E$11,"0")+IF(D266="Syg",Beregningsdata!$E$8,"0")+IF(D266="Barns Sygedag",Beregningsdata!$E$9,"0")+IF(D266="Barsel",Beregningsdata!$E$10,"0")</f>
        <v>0</v>
      </c>
    </row>
    <row r="267" spans="1:16" ht="16.5" x14ac:dyDescent="0.25">
      <c r="A267" s="173" t="str">
        <f t="shared" si="26"/>
        <v/>
      </c>
      <c r="B267" s="174" t="str">
        <f t="shared" si="27"/>
        <v>Onsdag</v>
      </c>
      <c r="C267" s="176">
        <f t="shared" si="28"/>
        <v>43775</v>
      </c>
      <c r="D267" s="253"/>
      <c r="E267" s="287">
        <f>IF(B267="mandag",MedarbejderData!$V$13,"0")+IF(B267="tirsdag",MedarbejderData!$W$13,"0")+IF(B267="Onsdag",MedarbejderData!$X$13,"0")+IF(B267="torsdag",MedarbejderData!$Y$13,"0")+IF(B267="fredag",MedarbejderData!$Z$13,"0")+IF(B267="lørdag",MedarbejderData!$AA$13,"0")+IF(B267="søndag",MedarbejderData!$AB$13,"0")</f>
        <v>0</v>
      </c>
      <c r="F267" s="254"/>
      <c r="G267" s="254"/>
      <c r="H267" s="254"/>
      <c r="I267" s="254"/>
      <c r="J267" s="258">
        <f>IF(E267+F267+G267&lt;Beregningsdata!$G$18,E267+F267+G267,E267+F267+G267-Beregningsdata!$G$17)</f>
        <v>0</v>
      </c>
      <c r="K267" s="259" t="str">
        <f>IF(J267&gt;Beregningsdata!$G$26,Beregningsdata!$F$26,IF(AND(J267&lt;J267+Beregningsdata!$F$26,J267&gt;Beregningsdata!$F$25),J267-Beregningsdata!$F$25,""))</f>
        <v/>
      </c>
      <c r="L267" s="259" t="str">
        <f>IF(J267&gt;Beregningsdata!$F$27,J267-Beregningsdata!$F$27,"")</f>
        <v/>
      </c>
      <c r="M267" s="254"/>
      <c r="N267" s="254"/>
      <c r="O267" s="254"/>
      <c r="P267" s="211">
        <f>IF(D267="Ferie",Beregningsdata!$E$6,"0")+IF(D267="Feriefridag",Beregningsdata!$E$12,"0")+IF(D267="Fri",Beregningsdata!$E$11,"0")+IF(D267="Syg",Beregningsdata!$E$8,"0")+IF(D267="Barns Sygedag",Beregningsdata!$E$9,"0")+IF(D267="Barsel",Beregningsdata!$E$10,"0")</f>
        <v>0</v>
      </c>
    </row>
    <row r="268" spans="1:16" ht="16.5" x14ac:dyDescent="0.25">
      <c r="A268" s="173" t="str">
        <f t="shared" si="26"/>
        <v/>
      </c>
      <c r="B268" s="174" t="str">
        <f t="shared" si="27"/>
        <v>Torsdag</v>
      </c>
      <c r="C268" s="176">
        <f t="shared" si="28"/>
        <v>43776</v>
      </c>
      <c r="D268" s="253"/>
      <c r="E268" s="287">
        <f>IF(B268="mandag",MedarbejderData!$V$13,"0")+IF(B268="tirsdag",MedarbejderData!$W$13,"0")+IF(B268="Onsdag",MedarbejderData!$X$13,"0")+IF(B268="torsdag",MedarbejderData!$Y$13,"0")+IF(B268="fredag",MedarbejderData!$Z$13,"0")+IF(B268="lørdag",MedarbejderData!$AA$13,"0")+IF(B268="søndag",MedarbejderData!$AB$13,"0")</f>
        <v>0</v>
      </c>
      <c r="F268" s="254"/>
      <c r="G268" s="254"/>
      <c r="H268" s="254"/>
      <c r="I268" s="254"/>
      <c r="J268" s="258">
        <f>IF(E268+F268+G268&lt;Beregningsdata!$G$18,E268+F268+G268,E268+F268+G268-Beregningsdata!$G$17)</f>
        <v>0</v>
      </c>
      <c r="K268" s="259" t="str">
        <f>IF(J268&gt;Beregningsdata!$G$26,Beregningsdata!$F$26,IF(AND(J268&lt;J268+Beregningsdata!$F$26,J268&gt;Beregningsdata!$F$25),J268-Beregningsdata!$F$25,""))</f>
        <v/>
      </c>
      <c r="L268" s="259" t="str">
        <f>IF(J268&gt;Beregningsdata!$F$27,J268-Beregningsdata!$F$27,"")</f>
        <v/>
      </c>
      <c r="M268" s="254"/>
      <c r="N268" s="254"/>
      <c r="O268" s="254"/>
      <c r="P268" s="211">
        <f>IF(D268="Ferie",Beregningsdata!$E$6,"0")+IF(D268="Feriefridag",Beregningsdata!$E$12,"0")+IF(D268="Fri",Beregningsdata!$E$11,"0")+IF(D268="Syg",Beregningsdata!$E$8,"0")+IF(D268="Barns Sygedag",Beregningsdata!$E$9,"0")+IF(D268="Barsel",Beregningsdata!$E$10,"0")</f>
        <v>0</v>
      </c>
    </row>
    <row r="269" spans="1:16" ht="16.5" x14ac:dyDescent="0.25">
      <c r="A269" s="173" t="str">
        <f t="shared" si="26"/>
        <v/>
      </c>
      <c r="B269" s="174" t="str">
        <f t="shared" si="27"/>
        <v>Fredag</v>
      </c>
      <c r="C269" s="176">
        <f t="shared" si="28"/>
        <v>43777</v>
      </c>
      <c r="D269" s="253"/>
      <c r="E269" s="287">
        <f>IF(B269="mandag",MedarbejderData!$V$13,"0")+IF(B269="tirsdag",MedarbejderData!$W$13,"0")+IF(B269="Onsdag",MedarbejderData!$X$13,"0")+IF(B269="torsdag",MedarbejderData!$Y$13,"0")+IF(B269="fredag",MedarbejderData!$Z$13,"0")+IF(B269="lørdag",MedarbejderData!$AA$13,"0")+IF(B269="søndag",MedarbejderData!$AB$13,"0")</f>
        <v>0</v>
      </c>
      <c r="F269" s="254"/>
      <c r="G269" s="254"/>
      <c r="H269" s="254"/>
      <c r="I269" s="254"/>
      <c r="J269" s="258">
        <f>IF(E269+F269+G269&lt;Beregningsdata!$G$18,E269+F269+G269,E269+F269+G269-Beregningsdata!$G$17)</f>
        <v>0</v>
      </c>
      <c r="K269" s="259" t="str">
        <f>IF(J269&gt;Beregningsdata!$G$26,Beregningsdata!$F$26,IF(AND(J269&lt;J269+Beregningsdata!$F$26,J269&gt;Beregningsdata!$F$25),J269-Beregningsdata!$F$25,""))</f>
        <v/>
      </c>
      <c r="L269" s="259" t="str">
        <f>IF(J269&gt;Beregningsdata!$F$27,J269-Beregningsdata!$F$27,"")</f>
        <v/>
      </c>
      <c r="M269" s="254"/>
      <c r="N269" s="254"/>
      <c r="O269" s="254"/>
      <c r="P269" s="211">
        <f>IF(D269="Ferie",Beregningsdata!$E$6,"0")+IF(D269="Feriefridag",Beregningsdata!$E$12,"0")+IF(D269="Fri",Beregningsdata!$E$11,"0")+IF(D269="Syg",Beregningsdata!$E$8,"0")+IF(D269="Barns Sygedag",Beregningsdata!$E$9,"0")+IF(D269="Barsel",Beregningsdata!$E$10,"0")</f>
        <v>0</v>
      </c>
    </row>
    <row r="270" spans="1:16" ht="16.5" x14ac:dyDescent="0.25">
      <c r="A270" s="173" t="str">
        <f t="shared" si="26"/>
        <v/>
      </c>
      <c r="B270" s="174" t="str">
        <f t="shared" si="27"/>
        <v>Lørdag</v>
      </c>
      <c r="C270" s="176">
        <f t="shared" si="28"/>
        <v>43778</v>
      </c>
      <c r="D270" s="253"/>
      <c r="E270" s="287">
        <f>IF(B270="mandag",MedarbejderData!$V$13,"0")+IF(B270="tirsdag",MedarbejderData!$W$13,"0")+IF(B270="Onsdag",MedarbejderData!$X$13,"0")+IF(B270="torsdag",MedarbejderData!$Y$13,"0")+IF(B270="fredag",MedarbejderData!$Z$13,"0")+IF(B270="lørdag",MedarbejderData!$AA$13,"0")+IF(B270="søndag",MedarbejderData!$AB$13,"0")</f>
        <v>0</v>
      </c>
      <c r="F270" s="254"/>
      <c r="G270" s="254"/>
      <c r="H270" s="254"/>
      <c r="I270" s="254"/>
      <c r="J270" s="258">
        <f>IF(E270+F270+G270&lt;Beregningsdata!$G$18,E270+F270+G270,E270+F270+G270-Beregningsdata!$G$17)</f>
        <v>0</v>
      </c>
      <c r="K270" s="259" t="str">
        <f>IF(J270&gt;Beregningsdata!$G$26,Beregningsdata!$F$26,IF(AND(J270&lt;J270+Beregningsdata!$F$26,J270&gt;Beregningsdata!$F$25),J270-Beregningsdata!$F$25,""))</f>
        <v/>
      </c>
      <c r="L270" s="259" t="str">
        <f>IF(J270&gt;Beregningsdata!$F$27,J270-Beregningsdata!$F$27,"")</f>
        <v/>
      </c>
      <c r="M270" s="254"/>
      <c r="N270" s="254"/>
      <c r="O270" s="254"/>
      <c r="P270" s="211">
        <f>IF(D270="Ferie",Beregningsdata!$E$6,"0")+IF(D270="Feriefridag",Beregningsdata!$E$12,"0")+IF(D270="Fri",Beregningsdata!$E$11,"0")+IF(D270="Syg",Beregningsdata!$E$8,"0")+IF(D270="Barns Sygedag",Beregningsdata!$E$9,"0")+IF(D270="Barsel",Beregningsdata!$E$10,"0")</f>
        <v>0</v>
      </c>
    </row>
    <row r="271" spans="1:16" ht="16.5" x14ac:dyDescent="0.25">
      <c r="A271" s="173" t="str">
        <f t="shared" si="26"/>
        <v/>
      </c>
      <c r="B271" s="174" t="str">
        <f t="shared" si="27"/>
        <v>Søndag</v>
      </c>
      <c r="C271" s="176">
        <f t="shared" si="28"/>
        <v>43779</v>
      </c>
      <c r="D271" s="253"/>
      <c r="E271" s="287">
        <f>IF(B271="mandag",MedarbejderData!$V$13,"0")+IF(B271="tirsdag",MedarbejderData!$W$13,"0")+IF(B271="Onsdag",MedarbejderData!$X$13,"0")+IF(B271="torsdag",MedarbejderData!$Y$13,"0")+IF(B271="fredag",MedarbejderData!$Z$13,"0")+IF(B271="lørdag",MedarbejderData!$AA$13,"0")+IF(B271="søndag",MedarbejderData!$AB$13,"0")</f>
        <v>0</v>
      </c>
      <c r="F271" s="254"/>
      <c r="G271" s="254"/>
      <c r="H271" s="254"/>
      <c r="I271" s="254"/>
      <c r="J271" s="258">
        <f>IF(E271+F271+G271&lt;Beregningsdata!$G$18,E271+F271+G271,E271+F271+G271-Beregningsdata!$G$17)</f>
        <v>0</v>
      </c>
      <c r="K271" s="259" t="str">
        <f>IF(J271&gt;Beregningsdata!$G$26,Beregningsdata!$F$26,IF(AND(J271&lt;J271+Beregningsdata!$F$26,J271&gt;Beregningsdata!$F$25),J271-Beregningsdata!$F$25,""))</f>
        <v/>
      </c>
      <c r="L271" s="259" t="str">
        <f>IF(J271&gt;Beregningsdata!$F$27,J271-Beregningsdata!$F$27,"")</f>
        <v/>
      </c>
      <c r="M271" s="254"/>
      <c r="N271" s="254"/>
      <c r="O271" s="254"/>
      <c r="P271" s="211">
        <f>IF(D271="Ferie",Beregningsdata!$E$6,"0")+IF(D271="Feriefridag",Beregningsdata!$E$12,"0")+IF(D271="Fri",Beregningsdata!$E$11,"0")+IF(D271="Syg",Beregningsdata!$E$8,"0")+IF(D271="Barns Sygedag",Beregningsdata!$E$9,"0")+IF(D271="Barsel",Beregningsdata!$E$10,"0")</f>
        <v>0</v>
      </c>
    </row>
    <row r="272" spans="1:16" ht="16.5" x14ac:dyDescent="0.25">
      <c r="A272" s="173">
        <f t="shared" si="26"/>
        <v>46</v>
      </c>
      <c r="B272" s="174" t="str">
        <f t="shared" si="27"/>
        <v>Mandag</v>
      </c>
      <c r="C272" s="176">
        <f t="shared" si="28"/>
        <v>43780</v>
      </c>
      <c r="D272" s="253"/>
      <c r="E272" s="287">
        <f>IF(B272="mandag",MedarbejderData!$V$13,"0")+IF(B272="tirsdag",MedarbejderData!$W$13,"0")+IF(B272="Onsdag",MedarbejderData!$X$13,"0")+IF(B272="torsdag",MedarbejderData!$Y$13,"0")+IF(B272="fredag",MedarbejderData!$Z$13,"0")+IF(B272="lørdag",MedarbejderData!$AA$13,"0")+IF(B272="søndag",MedarbejderData!$AB$13,"0")</f>
        <v>0</v>
      </c>
      <c r="F272" s="254"/>
      <c r="G272" s="254"/>
      <c r="H272" s="254"/>
      <c r="I272" s="254"/>
      <c r="J272" s="258">
        <f>IF(E272+F272+G272&lt;Beregningsdata!$G$18,E272+F272+G272,E272+F272+G272-Beregningsdata!$G$17)</f>
        <v>0</v>
      </c>
      <c r="K272" s="259" t="str">
        <f>IF(J272&gt;Beregningsdata!$G$26,Beregningsdata!$F$26,IF(AND(J272&lt;J272+Beregningsdata!$F$26,J272&gt;Beregningsdata!$F$25),J272-Beregningsdata!$F$25,""))</f>
        <v/>
      </c>
      <c r="L272" s="259" t="str">
        <f>IF(J272&gt;Beregningsdata!$F$27,J272-Beregningsdata!$F$27,"")</f>
        <v/>
      </c>
      <c r="M272" s="254"/>
      <c r="N272" s="254"/>
      <c r="O272" s="254"/>
      <c r="P272" s="211">
        <f>IF(D272="Ferie",Beregningsdata!$E$6,"0")+IF(D272="Feriefridag",Beregningsdata!$E$12,"0")+IF(D272="Fri",Beregningsdata!$E$11,"0")+IF(D272="Syg",Beregningsdata!$E$8,"0")+IF(D272="Barns Sygedag",Beregningsdata!$E$9,"0")+IF(D272="Barsel",Beregningsdata!$E$10,"0")</f>
        <v>0</v>
      </c>
    </row>
    <row r="273" spans="1:16" ht="16.5" x14ac:dyDescent="0.25">
      <c r="A273" s="173" t="str">
        <f t="shared" si="26"/>
        <v/>
      </c>
      <c r="B273" s="174" t="str">
        <f t="shared" si="27"/>
        <v>Tirsdag</v>
      </c>
      <c r="C273" s="176">
        <f t="shared" si="28"/>
        <v>43781</v>
      </c>
      <c r="D273" s="253"/>
      <c r="E273" s="287">
        <f>IF(B273="mandag",MedarbejderData!$V$13,"0")+IF(B273="tirsdag",MedarbejderData!$W$13,"0")+IF(B273="Onsdag",MedarbejderData!$X$13,"0")+IF(B273="torsdag",MedarbejderData!$Y$13,"0")+IF(B273="fredag",MedarbejderData!$Z$13,"0")+IF(B273="lørdag",MedarbejderData!$AA$13,"0")+IF(B273="søndag",MedarbejderData!$AB$13,"0")</f>
        <v>0</v>
      </c>
      <c r="F273" s="254"/>
      <c r="G273" s="254"/>
      <c r="H273" s="254"/>
      <c r="I273" s="254"/>
      <c r="J273" s="258">
        <f>IF(E273+F273+G273&lt;Beregningsdata!$G$18,E273+F273+G273,E273+F273+G273-Beregningsdata!$G$17)</f>
        <v>0</v>
      </c>
      <c r="K273" s="259" t="str">
        <f>IF(J273&gt;Beregningsdata!$G$26,Beregningsdata!$F$26,IF(AND(J273&lt;J273+Beregningsdata!$F$26,J273&gt;Beregningsdata!$F$25),J273-Beregningsdata!$F$25,""))</f>
        <v/>
      </c>
      <c r="L273" s="259" t="str">
        <f>IF(J273&gt;Beregningsdata!$F$27,J273-Beregningsdata!$F$27,"")</f>
        <v/>
      </c>
      <c r="M273" s="254"/>
      <c r="N273" s="254"/>
      <c r="O273" s="254"/>
      <c r="P273" s="211">
        <f>IF(D273="Ferie",Beregningsdata!$E$6,"0")+IF(D273="Feriefridag",Beregningsdata!$E$12,"0")+IF(D273="Fri",Beregningsdata!$E$11,"0")+IF(D273="Syg",Beregningsdata!$E$8,"0")+IF(D273="Barns Sygedag",Beregningsdata!$E$9,"0")+IF(D273="Barsel",Beregningsdata!$E$10,"0")</f>
        <v>0</v>
      </c>
    </row>
    <row r="274" spans="1:16" ht="16.5" x14ac:dyDescent="0.25">
      <c r="A274" s="173" t="str">
        <f t="shared" si="26"/>
        <v/>
      </c>
      <c r="B274" s="174" t="str">
        <f t="shared" si="27"/>
        <v>Onsdag</v>
      </c>
      <c r="C274" s="176">
        <f t="shared" si="28"/>
        <v>43782</v>
      </c>
      <c r="D274" s="253"/>
      <c r="E274" s="287">
        <f>IF(B274="mandag",MedarbejderData!$V$13,"0")+IF(B274="tirsdag",MedarbejderData!$W$13,"0")+IF(B274="Onsdag",MedarbejderData!$X$13,"0")+IF(B274="torsdag",MedarbejderData!$Y$13,"0")+IF(B274="fredag",MedarbejderData!$Z$13,"0")+IF(B274="lørdag",MedarbejderData!$AA$13,"0")+IF(B274="søndag",MedarbejderData!$AB$13,"0")</f>
        <v>0</v>
      </c>
      <c r="F274" s="254"/>
      <c r="G274" s="254"/>
      <c r="H274" s="254"/>
      <c r="I274" s="254"/>
      <c r="J274" s="258">
        <f>IF(E274+F274+G274&lt;Beregningsdata!$G$18,E274+F274+G274,E274+F274+G274-Beregningsdata!$G$17)</f>
        <v>0</v>
      </c>
      <c r="K274" s="259" t="str">
        <f>IF(J274&gt;Beregningsdata!$G$26,Beregningsdata!$F$26,IF(AND(J274&lt;J274+Beregningsdata!$F$26,J274&gt;Beregningsdata!$F$25),J274-Beregningsdata!$F$25,""))</f>
        <v/>
      </c>
      <c r="L274" s="259" t="str">
        <f>IF(J274&gt;Beregningsdata!$F$27,J274-Beregningsdata!$F$27,"")</f>
        <v/>
      </c>
      <c r="M274" s="254"/>
      <c r="N274" s="254"/>
      <c r="O274" s="254"/>
      <c r="P274" s="211">
        <f>IF(D274="Ferie",Beregningsdata!$E$6,"0")+IF(D274="Feriefridag",Beregningsdata!$E$12,"0")+IF(D274="Fri",Beregningsdata!$E$11,"0")+IF(D274="Syg",Beregningsdata!$E$8,"0")+IF(D274="Barns Sygedag",Beregningsdata!$E$9,"0")+IF(D274="Barsel",Beregningsdata!$E$10,"0")</f>
        <v>0</v>
      </c>
    </row>
    <row r="275" spans="1:16" ht="16.5" x14ac:dyDescent="0.25">
      <c r="A275" s="173" t="str">
        <f t="shared" si="26"/>
        <v/>
      </c>
      <c r="B275" s="174" t="str">
        <f t="shared" si="27"/>
        <v>Torsdag</v>
      </c>
      <c r="C275" s="176">
        <f t="shared" si="28"/>
        <v>43783</v>
      </c>
      <c r="D275" s="253"/>
      <c r="E275" s="287">
        <f>IF(B275="mandag",MedarbejderData!$V$13,"0")+IF(B275="tirsdag",MedarbejderData!$W$13,"0")+IF(B275="Onsdag",MedarbejderData!$X$13,"0")+IF(B275="torsdag",MedarbejderData!$Y$13,"0")+IF(B275="fredag",MedarbejderData!$Z$13,"0")+IF(B275="lørdag",MedarbejderData!$AA$13,"0")+IF(B275="søndag",MedarbejderData!$AB$13,"0")</f>
        <v>0</v>
      </c>
      <c r="F275" s="254"/>
      <c r="G275" s="254"/>
      <c r="H275" s="254"/>
      <c r="I275" s="254"/>
      <c r="J275" s="258">
        <f>IF(E275+F275+G275&lt;Beregningsdata!$G$18,E275+F275+G275,E275+F275+G275-Beregningsdata!$G$17)</f>
        <v>0</v>
      </c>
      <c r="K275" s="259" t="str">
        <f>IF(J275&gt;Beregningsdata!$G$26,Beregningsdata!$F$26,IF(AND(J275&lt;J275+Beregningsdata!$F$26,J275&gt;Beregningsdata!$F$25),J275-Beregningsdata!$F$25,""))</f>
        <v/>
      </c>
      <c r="L275" s="259" t="str">
        <f>IF(J275&gt;Beregningsdata!$F$27,J275-Beregningsdata!$F$27,"")</f>
        <v/>
      </c>
      <c r="M275" s="254"/>
      <c r="N275" s="254"/>
      <c r="O275" s="254"/>
      <c r="P275" s="211">
        <f>IF(D275="Ferie",Beregningsdata!$E$6,"0")+IF(D275="Feriefridag",Beregningsdata!$E$12,"0")+IF(D275="Fri",Beregningsdata!$E$11,"0")+IF(D275="Syg",Beregningsdata!$E$8,"0")+IF(D275="Barns Sygedag",Beregningsdata!$E$9,"0")+IF(D275="Barsel",Beregningsdata!$E$10,"0")</f>
        <v>0</v>
      </c>
    </row>
    <row r="276" spans="1:16" ht="16.5" x14ac:dyDescent="0.25">
      <c r="A276" s="173" t="str">
        <f t="shared" si="26"/>
        <v/>
      </c>
      <c r="B276" s="174" t="str">
        <f t="shared" si="27"/>
        <v>Fredag</v>
      </c>
      <c r="C276" s="176">
        <f t="shared" si="28"/>
        <v>43784</v>
      </c>
      <c r="D276" s="253"/>
      <c r="E276" s="287">
        <f>IF(B276="mandag",MedarbejderData!$V$13,"0")+IF(B276="tirsdag",MedarbejderData!$W$13,"0")+IF(B276="Onsdag",MedarbejderData!$X$13,"0")+IF(B276="torsdag",MedarbejderData!$Y$13,"0")+IF(B276="fredag",MedarbejderData!$Z$13,"0")+IF(B276="lørdag",MedarbejderData!$AA$13,"0")+IF(B276="søndag",MedarbejderData!$AB$13,"0")</f>
        <v>0</v>
      </c>
      <c r="F276" s="254"/>
      <c r="G276" s="254"/>
      <c r="H276" s="254"/>
      <c r="I276" s="254"/>
      <c r="J276" s="258">
        <f>IF(E276+F276+G276&lt;Beregningsdata!$G$18,E276+F276+G276,E276+F276+G276-Beregningsdata!$G$17)</f>
        <v>0</v>
      </c>
      <c r="K276" s="259" t="str">
        <f>IF(J276&gt;Beregningsdata!$G$26,Beregningsdata!$F$26,IF(AND(J276&lt;J276+Beregningsdata!$F$26,J276&gt;Beregningsdata!$F$25),J276-Beregningsdata!$F$25,""))</f>
        <v/>
      </c>
      <c r="L276" s="259" t="str">
        <f>IF(J276&gt;Beregningsdata!$F$27,J276-Beregningsdata!$F$27,"")</f>
        <v/>
      </c>
      <c r="M276" s="254"/>
      <c r="N276" s="254"/>
      <c r="O276" s="254"/>
      <c r="P276" s="211">
        <f>IF(D276="Ferie",Beregningsdata!$E$6,"0")+IF(D276="Feriefridag",Beregningsdata!$E$12,"0")+IF(D276="Fri",Beregningsdata!$E$11,"0")+IF(D276="Syg",Beregningsdata!$E$8,"0")+IF(D276="Barns Sygedag",Beregningsdata!$E$9,"0")+IF(D276="Barsel",Beregningsdata!$E$10,"0")</f>
        <v>0</v>
      </c>
    </row>
    <row r="277" spans="1:16" ht="16.5" x14ac:dyDescent="0.25">
      <c r="A277" s="173" t="str">
        <f t="shared" si="26"/>
        <v/>
      </c>
      <c r="B277" s="174" t="str">
        <f t="shared" si="27"/>
        <v>Lørdag</v>
      </c>
      <c r="C277" s="176">
        <f t="shared" si="28"/>
        <v>43785</v>
      </c>
      <c r="D277" s="253"/>
      <c r="E277" s="287">
        <f>IF(B277="mandag",MedarbejderData!$V$13,"0")+IF(B277="tirsdag",MedarbejderData!$W$13,"0")+IF(B277="Onsdag",MedarbejderData!$X$13,"0")+IF(B277="torsdag",MedarbejderData!$Y$13,"0")+IF(B277="fredag",MedarbejderData!$Z$13,"0")+IF(B277="lørdag",MedarbejderData!$AA$13,"0")+IF(B277="søndag",MedarbejderData!$AB$13,"0")</f>
        <v>0</v>
      </c>
      <c r="F277" s="254"/>
      <c r="G277" s="254"/>
      <c r="H277" s="254"/>
      <c r="I277" s="254"/>
      <c r="J277" s="258">
        <f>IF(E277+F277+G277&lt;Beregningsdata!$G$18,E277+F277+G277,E277+F277+G277-Beregningsdata!$G$17)</f>
        <v>0</v>
      </c>
      <c r="K277" s="259" t="str">
        <f>IF(J277&gt;Beregningsdata!$G$26,Beregningsdata!$F$26,IF(AND(J277&lt;J277+Beregningsdata!$F$26,J277&gt;Beregningsdata!$F$25),J277-Beregningsdata!$F$25,""))</f>
        <v/>
      </c>
      <c r="L277" s="259" t="str">
        <f>IF(J277&gt;Beregningsdata!$F$27,J277-Beregningsdata!$F$27,"")</f>
        <v/>
      </c>
      <c r="M277" s="254"/>
      <c r="N277" s="254"/>
      <c r="O277" s="254"/>
      <c r="P277" s="211">
        <f>IF(D277="Ferie",Beregningsdata!$E$6,"0")+IF(D277="Feriefridag",Beregningsdata!$E$12,"0")+IF(D277="Fri",Beregningsdata!$E$11,"0")+IF(D277="Syg",Beregningsdata!$E$8,"0")+IF(D277="Barns Sygedag",Beregningsdata!$E$9,"0")+IF(D277="Barsel",Beregningsdata!$E$10,"0")</f>
        <v>0</v>
      </c>
    </row>
    <row r="278" spans="1:16" ht="16.5" x14ac:dyDescent="0.25">
      <c r="A278" s="173" t="str">
        <f t="shared" si="26"/>
        <v/>
      </c>
      <c r="B278" s="174" t="str">
        <f t="shared" si="27"/>
        <v>Søndag</v>
      </c>
      <c r="C278" s="176">
        <f t="shared" si="28"/>
        <v>43786</v>
      </c>
      <c r="D278" s="253"/>
      <c r="E278" s="287">
        <f>IF(B278="mandag",MedarbejderData!$V$13,"0")+IF(B278="tirsdag",MedarbejderData!$W$13,"0")+IF(B278="Onsdag",MedarbejderData!$X$13,"0")+IF(B278="torsdag",MedarbejderData!$Y$13,"0")+IF(B278="fredag",MedarbejderData!$Z$13,"0")+IF(B278="lørdag",MedarbejderData!$AA$13,"0")+IF(B278="søndag",MedarbejderData!$AB$13,"0")</f>
        <v>0</v>
      </c>
      <c r="F278" s="254"/>
      <c r="G278" s="254"/>
      <c r="H278" s="254"/>
      <c r="I278" s="254"/>
      <c r="J278" s="258">
        <f>IF(E278+F278+G278&lt;Beregningsdata!$G$18,E278+F278+G278,E278+F278+G278-Beregningsdata!$G$17)</f>
        <v>0</v>
      </c>
      <c r="K278" s="259" t="str">
        <f>IF(J278&gt;Beregningsdata!$G$26,Beregningsdata!$F$26,IF(AND(J278&lt;J278+Beregningsdata!$F$26,J278&gt;Beregningsdata!$F$25),J278-Beregningsdata!$F$25,""))</f>
        <v/>
      </c>
      <c r="L278" s="259" t="str">
        <f>IF(J278&gt;Beregningsdata!$F$27,J278-Beregningsdata!$F$27,"")</f>
        <v/>
      </c>
      <c r="M278" s="254"/>
      <c r="N278" s="254"/>
      <c r="O278" s="254"/>
      <c r="P278" s="211">
        <f>IF(D278="Ferie",Beregningsdata!$E$6,"0")+IF(D278="Feriefridag",Beregningsdata!$E$12,"0")+IF(D278="Fri",Beregningsdata!$E$11,"0")+IF(D278="Syg",Beregningsdata!$E$8,"0")+IF(D278="Barns Sygedag",Beregningsdata!$E$9,"0")+IF(D278="Barsel",Beregningsdata!$E$10,"0")</f>
        <v>0</v>
      </c>
    </row>
    <row r="279" spans="1:16" ht="16.5" x14ac:dyDescent="0.25">
      <c r="A279" s="173">
        <f t="shared" si="26"/>
        <v>47</v>
      </c>
      <c r="B279" s="174" t="str">
        <f t="shared" si="27"/>
        <v>Mandag</v>
      </c>
      <c r="C279" s="177">
        <f t="shared" si="28"/>
        <v>43787</v>
      </c>
      <c r="D279" s="253"/>
      <c r="E279" s="287">
        <f>IF(B279="mandag",MedarbejderData!$V$13,"0")+IF(B279="tirsdag",MedarbejderData!$W$13,"0")+IF(B279="Onsdag",MedarbejderData!$X$13,"0")+IF(B279="torsdag",MedarbejderData!$Y$13,"0")+IF(B279="fredag",MedarbejderData!$Z$13,"0")+IF(B279="lørdag",MedarbejderData!$AA$13,"0")+IF(B279="søndag",MedarbejderData!$AB$13,"0")</f>
        <v>0</v>
      </c>
      <c r="F279" s="254"/>
      <c r="G279" s="254"/>
      <c r="H279" s="254"/>
      <c r="I279" s="254"/>
      <c r="J279" s="258">
        <f>IF(E279+F279+G279&lt;Beregningsdata!$G$18,E279+F279+G279,E279+F279+G279-Beregningsdata!$G$17)</f>
        <v>0</v>
      </c>
      <c r="K279" s="259" t="str">
        <f>IF(J279&gt;Beregningsdata!$G$26,Beregningsdata!$F$26,IF(AND(J279&lt;J279+Beregningsdata!$F$26,J279&gt;Beregningsdata!$F$25),J279-Beregningsdata!$F$25,""))</f>
        <v/>
      </c>
      <c r="L279" s="259" t="str">
        <f>IF(J279&gt;Beregningsdata!$F$27,J279-Beregningsdata!$F$27,"")</f>
        <v/>
      </c>
      <c r="M279" s="254"/>
      <c r="N279" s="254"/>
      <c r="O279" s="254"/>
      <c r="P279" s="212">
        <f>IF(D279="Ferie",Beregningsdata!$E$6,"0")+IF(D279="Feriefridag",Beregningsdata!$E$12,"0")+IF(D279="Fri",Beregningsdata!$E$11,"0")+IF(D279="Syg",Beregningsdata!$E$8,"0")+IF(D279="Barns Sygedag",Beregningsdata!$E$9,"0")+IF(D279="Barsel",Beregningsdata!$E$10,"0")</f>
        <v>0</v>
      </c>
    </row>
    <row r="280" spans="1:16" ht="16.5" x14ac:dyDescent="0.25">
      <c r="A280" s="178"/>
      <c r="B280" s="179"/>
      <c r="C280" s="180"/>
      <c r="D280" s="206"/>
      <c r="E280" s="215">
        <f>SUM(E245:E279)</f>
        <v>0</v>
      </c>
      <c r="F280" s="215">
        <f t="shared" ref="F280:I280" si="29">SUM(F245:F279)</f>
        <v>0</v>
      </c>
      <c r="G280" s="215">
        <f t="shared" si="29"/>
        <v>0</v>
      </c>
      <c r="H280" s="215">
        <f t="shared" si="29"/>
        <v>0</v>
      </c>
      <c r="I280" s="215">
        <f t="shared" si="29"/>
        <v>0</v>
      </c>
      <c r="J280" s="215">
        <f>SUM(J245:J279)</f>
        <v>0</v>
      </c>
      <c r="K280" s="215">
        <f t="shared" ref="K280:N280" si="30">SUM(K245:K279)</f>
        <v>0</v>
      </c>
      <c r="L280" s="215">
        <f t="shared" si="30"/>
        <v>0</v>
      </c>
      <c r="M280" s="215">
        <f t="shared" si="30"/>
        <v>0</v>
      </c>
      <c r="N280" s="215">
        <f t="shared" si="30"/>
        <v>0</v>
      </c>
      <c r="O280" s="215">
        <f>SUM(O245:O279)</f>
        <v>0</v>
      </c>
      <c r="P280" s="221"/>
    </row>
    <row r="281" spans="1:16" x14ac:dyDescent="0.25">
      <c r="A281" s="182"/>
      <c r="B281" s="183"/>
      <c r="C281" s="183"/>
      <c r="D281" s="183"/>
      <c r="E281" s="184"/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6"/>
    </row>
    <row r="282" spans="1:16" x14ac:dyDescent="0.25">
      <c r="A282" s="187" t="s">
        <v>87</v>
      </c>
      <c r="B282" s="343"/>
      <c r="C282" s="344"/>
      <c r="D282" s="267"/>
      <c r="E282" s="269"/>
      <c r="F282" s="268"/>
      <c r="G282" s="185"/>
      <c r="H282" s="185"/>
      <c r="I282" s="185"/>
      <c r="J282" s="185"/>
      <c r="K282" s="185"/>
      <c r="L282" s="185"/>
      <c r="M282" s="185"/>
      <c r="N282" s="185"/>
      <c r="O282" s="185"/>
      <c r="P282" s="186"/>
    </row>
    <row r="283" spans="1:16" x14ac:dyDescent="0.25">
      <c r="A283" s="187" t="s">
        <v>87</v>
      </c>
      <c r="B283" s="343"/>
      <c r="C283" s="345"/>
      <c r="D283" s="267"/>
      <c r="E283" s="269"/>
      <c r="F283" s="268"/>
      <c r="G283" s="185"/>
      <c r="H283" s="185"/>
      <c r="I283" s="185"/>
      <c r="J283" s="185"/>
      <c r="K283" s="185"/>
      <c r="L283" s="185"/>
      <c r="M283" s="185"/>
      <c r="N283" s="185"/>
      <c r="O283" s="185"/>
      <c r="P283" s="186"/>
    </row>
    <row r="284" spans="1:16" x14ac:dyDescent="0.25">
      <c r="A284" s="187" t="s">
        <v>87</v>
      </c>
      <c r="B284" s="343"/>
      <c r="C284" s="345"/>
      <c r="D284" s="267"/>
      <c r="E284" s="269"/>
      <c r="F284" s="268"/>
      <c r="G284" s="185"/>
      <c r="H284" s="185"/>
      <c r="I284" s="185"/>
      <c r="J284" s="185"/>
      <c r="K284" s="185"/>
      <c r="L284" s="185"/>
      <c r="M284" s="185"/>
      <c r="N284" s="185"/>
      <c r="O284" s="185"/>
      <c r="P284" s="186"/>
    </row>
    <row r="285" spans="1:16" x14ac:dyDescent="0.25">
      <c r="A285" s="188"/>
      <c r="B285" s="189"/>
      <c r="C285" s="189"/>
      <c r="D285" s="189"/>
      <c r="E285" s="190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1"/>
    </row>
    <row r="286" spans="1:16" x14ac:dyDescent="0.25">
      <c r="A286" s="192"/>
      <c r="B286" s="192"/>
      <c r="C286" s="192"/>
      <c r="D286" s="192"/>
      <c r="E286" s="193"/>
      <c r="F286" s="193"/>
      <c r="G286" s="193"/>
      <c r="H286" s="193"/>
      <c r="I286" s="193"/>
      <c r="J286" s="193"/>
      <c r="K286" s="193"/>
      <c r="L286" s="193"/>
      <c r="M286" s="193"/>
      <c r="N286" s="193"/>
      <c r="O286" s="193"/>
      <c r="P286" s="192"/>
    </row>
    <row r="287" spans="1:16" x14ac:dyDescent="0.25">
      <c r="A287" s="1">
        <v>7</v>
      </c>
    </row>
    <row r="288" spans="1:16" x14ac:dyDescent="0.25">
      <c r="A288" s="347" t="s">
        <v>0</v>
      </c>
      <c r="B288" s="348"/>
      <c r="C288" s="240" t="s">
        <v>148</v>
      </c>
      <c r="D288" s="172" t="s">
        <v>1</v>
      </c>
      <c r="E288" s="265"/>
    </row>
    <row r="289" spans="1:16" x14ac:dyDescent="0.25">
      <c r="A289" s="349" t="str">
        <f>MedarbejderData!B14</f>
        <v>n7</v>
      </c>
      <c r="B289" s="350"/>
      <c r="C289" s="243" t="str">
        <f>MedarbejderData!C14</f>
        <v>l7</v>
      </c>
      <c r="D289" s="243" t="str">
        <f>MedarbejderData!D14</f>
        <v>a7</v>
      </c>
      <c r="E289" s="266"/>
    </row>
    <row r="290" spans="1:16" ht="28.5" customHeight="1" x14ac:dyDescent="0.25">
      <c r="A290" s="346" t="s">
        <v>222</v>
      </c>
      <c r="B290" s="346" t="s">
        <v>150</v>
      </c>
      <c r="C290" s="346" t="s">
        <v>225</v>
      </c>
      <c r="D290" s="346" t="s">
        <v>224</v>
      </c>
      <c r="E290" s="346" t="str">
        <f>Beregningsdata!B21</f>
        <v>Rengøring</v>
      </c>
      <c r="F290" s="346" t="str">
        <f>Beregningsdata!C21</f>
        <v>Ventilation</v>
      </c>
      <c r="G290" s="346" t="str">
        <f>Beregningsdata!D21</f>
        <v>Vinduespolering</v>
      </c>
      <c r="H290" s="346" t="str">
        <f>Beregningsdata!E21</f>
        <v>Rengøring</v>
      </c>
      <c r="I290" s="346" t="str">
        <f>Beregningsdata!F21</f>
        <v>Graffiti</v>
      </c>
      <c r="J290" s="346" t="s">
        <v>230</v>
      </c>
      <c r="K290" s="328" t="s">
        <v>226</v>
      </c>
      <c r="L290" s="328" t="s">
        <v>60</v>
      </c>
      <c r="M290" s="328" t="s">
        <v>228</v>
      </c>
      <c r="N290" s="328" t="s">
        <v>227</v>
      </c>
      <c r="O290" s="328" t="s">
        <v>229</v>
      </c>
      <c r="P290" s="346" t="s">
        <v>223</v>
      </c>
    </row>
    <row r="291" spans="1:16" x14ac:dyDescent="0.25">
      <c r="A291" s="341"/>
      <c r="B291" s="341"/>
      <c r="C291" s="341"/>
      <c r="D291" s="341"/>
      <c r="E291" s="341"/>
      <c r="F291" s="341"/>
      <c r="G291" s="341"/>
      <c r="H291" s="341"/>
      <c r="I291" s="341"/>
      <c r="J291" s="341"/>
      <c r="K291" s="330"/>
      <c r="L291" s="330"/>
      <c r="M291" s="330"/>
      <c r="N291" s="330"/>
      <c r="O291" s="330"/>
      <c r="P291" s="340"/>
    </row>
    <row r="292" spans="1:16" ht="16.5" x14ac:dyDescent="0.25">
      <c r="A292" s="173" t="str">
        <f t="shared" ref="A292:A326" si="31">IF(OR(SUM(C292)&lt;360,AND(ROW()&lt;&gt;3,WEEKDAY(C292,WDT)&lt;&gt;1)),"",TRUNC((C292-WEEKDAY(C292,WDT)-DATE(YEAR(C292+4-WEEKDAY(C292,WDT)),1,-10))/7))</f>
        <v/>
      </c>
      <c r="B292" s="174" t="str">
        <f>PROPER(TEXT(C292,"dddd"))</f>
        <v>Tirsdag</v>
      </c>
      <c r="C292" s="175">
        <f>A3</f>
        <v>43753</v>
      </c>
      <c r="D292" s="253"/>
      <c r="E292" s="287">
        <f>IF(B292="mandag",MedarbejderData!$V$14,"0")+IF(B292="tirsdag",MedarbejderData!$W$14,"0")+IF(B292="Onsdag",MedarbejderData!$X$14,"0")+IF(B292="torsdag",MedarbejderData!$Y$14,"0")+IF(B292="fredag",MedarbejderData!$Z$14,"0")+IF(B292="lørdag",MedarbejderData!$AA$14,"0")+IF(B292="søndag",MedarbejderData!$AB$14,"0")</f>
        <v>0</v>
      </c>
      <c r="F292" s="254"/>
      <c r="G292" s="254"/>
      <c r="H292" s="254"/>
      <c r="I292" s="254"/>
      <c r="J292" s="258">
        <f>IF(E292+F292+G292&lt;Beregningsdata!$G$18,E292+F292+G292,E292+F292+G292-Beregningsdata!$G$17)</f>
        <v>0</v>
      </c>
      <c r="K292" s="259" t="str">
        <f>IF(J292&gt;Beregningsdata!$G$26,Beregningsdata!$F$26,IF(AND(J292&lt;J292+Beregningsdata!$F$26,J292&gt;Beregningsdata!$F$25),J292-Beregningsdata!$F$25,""))</f>
        <v/>
      </c>
      <c r="L292" s="259" t="str">
        <f>IF(J292&gt;Beregningsdata!$F$27,J292-Beregningsdata!$F$27,"")</f>
        <v/>
      </c>
      <c r="M292" s="254"/>
      <c r="N292" s="254"/>
      <c r="O292" s="254"/>
      <c r="P292" s="210">
        <f>IF(D292="Ferie",Beregningsdata!$E$6,"0")+IF(D292="Feriefridag",Beregningsdata!$E$12,"0")+IF(D292="Fri",Beregningsdata!$E$11,"0")+IF(D292="Syg",Beregningsdata!$E$8,"0")+IF(D292="Barns Sygedag",Beregningsdata!$E$9,"0")+IF(D292="Barsel",Beregningsdata!$E$10,"0")</f>
        <v>0</v>
      </c>
    </row>
    <row r="293" spans="1:16" ht="16.5" x14ac:dyDescent="0.25">
      <c r="A293" s="173" t="str">
        <f t="shared" si="31"/>
        <v/>
      </c>
      <c r="B293" s="174" t="str">
        <f t="shared" ref="B293:B326" si="32">PROPER(TEXT(C293,"dddd"))</f>
        <v>Onsdag</v>
      </c>
      <c r="C293" s="176">
        <f>C292+1</f>
        <v>43754</v>
      </c>
      <c r="D293" s="253"/>
      <c r="E293" s="287">
        <f>IF(B293="mandag",MedarbejderData!$V$14,"0")+IF(B293="tirsdag",MedarbejderData!$W$14,"0")+IF(B293="Onsdag",MedarbejderData!$X$14,"0")+IF(B293="torsdag",MedarbejderData!$Y$14,"0")+IF(B293="fredag",MedarbejderData!$Z$14,"0")+IF(B293="lørdag",MedarbejderData!$AA$14,"0")+IF(B293="søndag",MedarbejderData!$AB$14,"0")</f>
        <v>0</v>
      </c>
      <c r="F293" s="254"/>
      <c r="G293" s="254"/>
      <c r="H293" s="254"/>
      <c r="I293" s="254"/>
      <c r="J293" s="258">
        <f>IF(E293+F293+G293&lt;Beregningsdata!$G$18,E293+F293+G293,E293+F293+G293-Beregningsdata!$G$17)</f>
        <v>0</v>
      </c>
      <c r="K293" s="259" t="str">
        <f>IF(J293&gt;Beregningsdata!$G$26,Beregningsdata!$F$26,IF(AND(J293&lt;J293+Beregningsdata!$F$26,J293&gt;Beregningsdata!$F$25),J293-Beregningsdata!$F$25,""))</f>
        <v/>
      </c>
      <c r="L293" s="259" t="str">
        <f>IF(J293&gt;Beregningsdata!$F$27,J293-Beregningsdata!$F$27,"")</f>
        <v/>
      </c>
      <c r="M293" s="254"/>
      <c r="N293" s="254"/>
      <c r="O293" s="254"/>
      <c r="P293" s="211">
        <f>IF(D293="Ferie",Beregningsdata!$E$6,"0")+IF(D293="Feriefridag",Beregningsdata!$E$12,"0")+IF(D293="Fri",Beregningsdata!$E$11,"0")+IF(D293="Syg",Beregningsdata!$E$8,"0")+IF(D293="Barns Sygedag",Beregningsdata!$E$9,"0")+IF(D293="Barsel",Beregningsdata!$E$10,"0")</f>
        <v>0</v>
      </c>
    </row>
    <row r="294" spans="1:16" ht="16.5" x14ac:dyDescent="0.25">
      <c r="A294" s="173" t="str">
        <f t="shared" si="31"/>
        <v/>
      </c>
      <c r="B294" s="174" t="str">
        <f t="shared" si="32"/>
        <v>Torsdag</v>
      </c>
      <c r="C294" s="176">
        <f t="shared" ref="C294:C326" si="33">C293+1</f>
        <v>43755</v>
      </c>
      <c r="D294" s="253"/>
      <c r="E294" s="287">
        <f>IF(B294="mandag",MedarbejderData!$V$14,"0")+IF(B294="tirsdag",MedarbejderData!$W$14,"0")+IF(B294="Onsdag",MedarbejderData!$X$14,"0")+IF(B294="torsdag",MedarbejderData!$Y$14,"0")+IF(B294="fredag",MedarbejderData!$Z$14,"0")+IF(B294="lørdag",MedarbejderData!$AA$14,"0")+IF(B294="søndag",MedarbejderData!$AB$14,"0")</f>
        <v>0</v>
      </c>
      <c r="F294" s="254"/>
      <c r="G294" s="254"/>
      <c r="H294" s="254"/>
      <c r="I294" s="254"/>
      <c r="J294" s="258">
        <f>IF(E294+F294+G294&lt;Beregningsdata!$G$18,E294+F294+G294,E294+F294+G294-Beregningsdata!$G$17)</f>
        <v>0</v>
      </c>
      <c r="K294" s="259" t="str">
        <f>IF(J294&gt;Beregningsdata!$G$26,Beregningsdata!$F$26,IF(AND(J294&lt;J294+Beregningsdata!$F$26,J294&gt;Beregningsdata!$F$25),J294-Beregningsdata!$F$25,""))</f>
        <v/>
      </c>
      <c r="L294" s="259" t="str">
        <f>IF(J294&gt;Beregningsdata!$F$27,J294-Beregningsdata!$F$27,"")</f>
        <v/>
      </c>
      <c r="M294" s="254"/>
      <c r="N294" s="254"/>
      <c r="O294" s="254"/>
      <c r="P294" s="211">
        <f>IF(D294="Ferie",Beregningsdata!$E$6,"0")+IF(D294="Feriefridag",Beregningsdata!$E$12,"0")+IF(D294="Fri",Beregningsdata!$E$11,"0")+IF(D294="Syg",Beregningsdata!$E$8,"0")+IF(D294="Barns Sygedag",Beregningsdata!$E$9,"0")+IF(D294="Barsel",Beregningsdata!$E$10,"0")</f>
        <v>0</v>
      </c>
    </row>
    <row r="295" spans="1:16" ht="16.5" x14ac:dyDescent="0.25">
      <c r="A295" s="173" t="str">
        <f t="shared" si="31"/>
        <v/>
      </c>
      <c r="B295" s="174" t="str">
        <f t="shared" si="32"/>
        <v>Fredag</v>
      </c>
      <c r="C295" s="176">
        <f t="shared" si="33"/>
        <v>43756</v>
      </c>
      <c r="D295" s="253"/>
      <c r="E295" s="287">
        <f>IF(B295="mandag",MedarbejderData!$V$14,"0")+IF(B295="tirsdag",MedarbejderData!$W$14,"0")+IF(B295="Onsdag",MedarbejderData!$X$14,"0")+IF(B295="torsdag",MedarbejderData!$Y$14,"0")+IF(B295="fredag",MedarbejderData!$Z$14,"0")+IF(B295="lørdag",MedarbejderData!$AA$14,"0")+IF(B295="søndag",MedarbejderData!$AB$14,"0")</f>
        <v>0</v>
      </c>
      <c r="F295" s="254"/>
      <c r="G295" s="254"/>
      <c r="H295" s="254"/>
      <c r="I295" s="254"/>
      <c r="J295" s="258">
        <f>IF(E295+F295+G295&lt;Beregningsdata!$G$18,E295+F295+G295,E295+F295+G295-Beregningsdata!$G$17)</f>
        <v>0</v>
      </c>
      <c r="K295" s="259" t="str">
        <f>IF(J295&gt;Beregningsdata!$G$26,Beregningsdata!$F$26,IF(AND(J295&lt;J295+Beregningsdata!$F$26,J295&gt;Beregningsdata!$F$25),J295-Beregningsdata!$F$25,""))</f>
        <v/>
      </c>
      <c r="L295" s="259" t="str">
        <f>IF(J295&gt;Beregningsdata!$F$27,J295-Beregningsdata!$F$27,"")</f>
        <v/>
      </c>
      <c r="M295" s="254"/>
      <c r="N295" s="254"/>
      <c r="O295" s="254"/>
      <c r="P295" s="211">
        <f>IF(D295="Ferie",Beregningsdata!$E$6,"0")+IF(D295="Feriefridag",Beregningsdata!$E$12,"0")+IF(D295="Fri",Beregningsdata!$E$11,"0")+IF(D295="Syg",Beregningsdata!$E$8,"0")+IF(D295="Barns Sygedag",Beregningsdata!$E$9,"0")+IF(D295="Barsel",Beregningsdata!$E$10,"0")</f>
        <v>0</v>
      </c>
    </row>
    <row r="296" spans="1:16" ht="16.5" x14ac:dyDescent="0.25">
      <c r="A296" s="173" t="str">
        <f t="shared" si="31"/>
        <v/>
      </c>
      <c r="B296" s="174" t="str">
        <f t="shared" si="32"/>
        <v>Lørdag</v>
      </c>
      <c r="C296" s="176">
        <f t="shared" si="33"/>
        <v>43757</v>
      </c>
      <c r="D296" s="253"/>
      <c r="E296" s="287">
        <f>IF(B296="mandag",MedarbejderData!$V$14,"0")+IF(B296="tirsdag",MedarbejderData!$W$14,"0")+IF(B296="Onsdag",MedarbejderData!$X$14,"0")+IF(B296="torsdag",MedarbejderData!$Y$14,"0")+IF(B296="fredag",MedarbejderData!$Z$14,"0")+IF(B296="lørdag",MedarbejderData!$AA$14,"0")+IF(B296="søndag",MedarbejderData!$AB$14,"0")</f>
        <v>0</v>
      </c>
      <c r="F296" s="254"/>
      <c r="G296" s="254"/>
      <c r="H296" s="254"/>
      <c r="I296" s="254"/>
      <c r="J296" s="258">
        <f>IF(E296+F296+G296&lt;Beregningsdata!$G$18,E296+F296+G296,E296+F296+G296-Beregningsdata!$G$17)</f>
        <v>0</v>
      </c>
      <c r="K296" s="259" t="str">
        <f>IF(J296&gt;Beregningsdata!$G$26,Beregningsdata!$F$26,IF(AND(J296&lt;J296+Beregningsdata!$F$26,J296&gt;Beregningsdata!$F$25),J296-Beregningsdata!$F$25,""))</f>
        <v/>
      </c>
      <c r="L296" s="259" t="str">
        <f>IF(J296&gt;Beregningsdata!$F$27,J296-Beregningsdata!$F$27,"")</f>
        <v/>
      </c>
      <c r="M296" s="254"/>
      <c r="N296" s="254"/>
      <c r="O296" s="254"/>
      <c r="P296" s="211">
        <f>IF(D296="Ferie",Beregningsdata!$E$6,"0")+IF(D296="Feriefridag",Beregningsdata!$E$12,"0")+IF(D296="Fri",Beregningsdata!$E$11,"0")+IF(D296="Syg",Beregningsdata!$E$8,"0")+IF(D296="Barns Sygedag",Beregningsdata!$E$9,"0")+IF(D296="Barsel",Beregningsdata!$E$10,"0")</f>
        <v>0</v>
      </c>
    </row>
    <row r="297" spans="1:16" ht="16.5" x14ac:dyDescent="0.25">
      <c r="A297" s="173" t="str">
        <f t="shared" si="31"/>
        <v/>
      </c>
      <c r="B297" s="174" t="str">
        <f t="shared" si="32"/>
        <v>Søndag</v>
      </c>
      <c r="C297" s="176">
        <f t="shared" si="33"/>
        <v>43758</v>
      </c>
      <c r="D297" s="253"/>
      <c r="E297" s="287">
        <f>IF(B297="mandag",MedarbejderData!$V$14,"0")+IF(B297="tirsdag",MedarbejderData!$W$14,"0")+IF(B297="Onsdag",MedarbejderData!$X$14,"0")+IF(B297="torsdag",MedarbejderData!$Y$14,"0")+IF(B297="fredag",MedarbejderData!$Z$14,"0")+IF(B297="lørdag",MedarbejderData!$AA$14,"0")+IF(B297="søndag",MedarbejderData!$AB$14,"0")</f>
        <v>0</v>
      </c>
      <c r="F297" s="254"/>
      <c r="G297" s="254"/>
      <c r="H297" s="254"/>
      <c r="I297" s="254"/>
      <c r="J297" s="258">
        <f>IF(E297+F297+G297&lt;Beregningsdata!$G$18,E297+F297+G297,E297+F297+G297-Beregningsdata!$G$17)</f>
        <v>0</v>
      </c>
      <c r="K297" s="259" t="str">
        <f>IF(J297&gt;Beregningsdata!$G$26,Beregningsdata!$F$26,IF(AND(J297&lt;J297+Beregningsdata!$F$26,J297&gt;Beregningsdata!$F$25),J297-Beregningsdata!$F$25,""))</f>
        <v/>
      </c>
      <c r="L297" s="259" t="str">
        <f>IF(J297&gt;Beregningsdata!$F$27,J297-Beregningsdata!$F$27,"")</f>
        <v/>
      </c>
      <c r="M297" s="254"/>
      <c r="N297" s="254"/>
      <c r="O297" s="254"/>
      <c r="P297" s="211">
        <f>IF(D297="Ferie",Beregningsdata!$E$6,"0")+IF(D297="Feriefridag",Beregningsdata!$E$12,"0")+IF(D297="Fri",Beregningsdata!$E$11,"0")+IF(D297="Syg",Beregningsdata!$E$8,"0")+IF(D297="Barns Sygedag",Beregningsdata!$E$9,"0")+IF(D297="Barsel",Beregningsdata!$E$10,"0")</f>
        <v>0</v>
      </c>
    </row>
    <row r="298" spans="1:16" ht="16.5" x14ac:dyDescent="0.25">
      <c r="A298" s="173">
        <f t="shared" si="31"/>
        <v>43</v>
      </c>
      <c r="B298" s="174" t="str">
        <f t="shared" si="32"/>
        <v>Mandag</v>
      </c>
      <c r="C298" s="176">
        <f t="shared" si="33"/>
        <v>43759</v>
      </c>
      <c r="D298" s="253"/>
      <c r="E298" s="287">
        <f>IF(B298="mandag",MedarbejderData!$V$14,"0")+IF(B298="tirsdag",MedarbejderData!$W$14,"0")+IF(B298="Onsdag",MedarbejderData!$X$14,"0")+IF(B298="torsdag",MedarbejderData!$Y$14,"0")+IF(B298="fredag",MedarbejderData!$Z$14,"0")+IF(B298="lørdag",MedarbejderData!$AA$14,"0")+IF(B298="søndag",MedarbejderData!$AB$14,"0")</f>
        <v>0</v>
      </c>
      <c r="F298" s="254"/>
      <c r="G298" s="254"/>
      <c r="H298" s="254"/>
      <c r="I298" s="254"/>
      <c r="J298" s="258">
        <f>IF(E298+F298+G298&lt;Beregningsdata!$G$18,E298+F298+G298,E298+F298+G298-Beregningsdata!$G$17)</f>
        <v>0</v>
      </c>
      <c r="K298" s="259" t="str">
        <f>IF(J298&gt;Beregningsdata!$G$26,Beregningsdata!$F$26,IF(AND(J298&lt;J298+Beregningsdata!$F$26,J298&gt;Beregningsdata!$F$25),J298-Beregningsdata!$F$25,""))</f>
        <v/>
      </c>
      <c r="L298" s="259" t="str">
        <f>IF(J298&gt;Beregningsdata!$F$27,J298-Beregningsdata!$F$27,"")</f>
        <v/>
      </c>
      <c r="M298" s="254"/>
      <c r="N298" s="254"/>
      <c r="O298" s="254"/>
      <c r="P298" s="211">
        <f>IF(D298="Ferie",Beregningsdata!$E$6,"0")+IF(D298="Feriefridag",Beregningsdata!$E$12,"0")+IF(D298="Fri",Beregningsdata!$E$11,"0")+IF(D298="Syg",Beregningsdata!$E$8,"0")+IF(D298="Barns Sygedag",Beregningsdata!$E$9,"0")+IF(D298="Barsel",Beregningsdata!$E$10,"0")</f>
        <v>0</v>
      </c>
    </row>
    <row r="299" spans="1:16" ht="16.5" x14ac:dyDescent="0.25">
      <c r="A299" s="173" t="str">
        <f t="shared" si="31"/>
        <v/>
      </c>
      <c r="B299" s="174" t="str">
        <f t="shared" si="32"/>
        <v>Tirsdag</v>
      </c>
      <c r="C299" s="176">
        <f t="shared" si="33"/>
        <v>43760</v>
      </c>
      <c r="D299" s="253"/>
      <c r="E299" s="287">
        <f>IF(B299="mandag",MedarbejderData!$V$14,"0")+IF(B299="tirsdag",MedarbejderData!$W$14,"0")+IF(B299="Onsdag",MedarbejderData!$X$14,"0")+IF(B299="torsdag",MedarbejderData!$Y$14,"0")+IF(B299="fredag",MedarbejderData!$Z$14,"0")+IF(B299="lørdag",MedarbejderData!$AA$14,"0")+IF(B299="søndag",MedarbejderData!$AB$14,"0")</f>
        <v>0</v>
      </c>
      <c r="F299" s="254"/>
      <c r="G299" s="254"/>
      <c r="H299" s="254"/>
      <c r="I299" s="254"/>
      <c r="J299" s="258">
        <f>IF(E299+F299+G299&lt;Beregningsdata!$G$18,E299+F299+G299,E299+F299+G299-Beregningsdata!$G$17)</f>
        <v>0</v>
      </c>
      <c r="K299" s="259" t="str">
        <f>IF(J299&gt;Beregningsdata!$G$26,Beregningsdata!$F$26,IF(AND(J299&lt;J299+Beregningsdata!$F$26,J299&gt;Beregningsdata!$F$25),J299-Beregningsdata!$F$25,""))</f>
        <v/>
      </c>
      <c r="L299" s="259" t="str">
        <f>IF(J299&gt;Beregningsdata!$F$27,J299-Beregningsdata!$F$27,"")</f>
        <v/>
      </c>
      <c r="M299" s="254"/>
      <c r="N299" s="254"/>
      <c r="O299" s="254"/>
      <c r="P299" s="211">
        <f>IF(D299="Ferie",Beregningsdata!$E$6,"0")+IF(D299="Feriefridag",Beregningsdata!$E$12,"0")+IF(D299="Fri",Beregningsdata!$E$11,"0")+IF(D299="Syg",Beregningsdata!$E$8,"0")+IF(D299="Barns Sygedag",Beregningsdata!$E$9,"0")+IF(D299="Barsel",Beregningsdata!$E$10,"0")</f>
        <v>0</v>
      </c>
    </row>
    <row r="300" spans="1:16" ht="16.5" x14ac:dyDescent="0.25">
      <c r="A300" s="173" t="str">
        <f t="shared" si="31"/>
        <v/>
      </c>
      <c r="B300" s="174" t="str">
        <f t="shared" si="32"/>
        <v>Onsdag</v>
      </c>
      <c r="C300" s="176">
        <f t="shared" si="33"/>
        <v>43761</v>
      </c>
      <c r="D300" s="253"/>
      <c r="E300" s="287">
        <f>IF(B300="mandag",MedarbejderData!$V$14,"0")+IF(B300="tirsdag",MedarbejderData!$W$14,"0")+IF(B300="Onsdag",MedarbejderData!$X$14,"0")+IF(B300="torsdag",MedarbejderData!$Y$14,"0")+IF(B300="fredag",MedarbejderData!$Z$14,"0")+IF(B300="lørdag",MedarbejderData!$AA$14,"0")+IF(B300="søndag",MedarbejderData!$AB$14,"0")</f>
        <v>0</v>
      </c>
      <c r="F300" s="254"/>
      <c r="G300" s="254"/>
      <c r="H300" s="254"/>
      <c r="I300" s="254"/>
      <c r="J300" s="258">
        <f>IF(E300+F300+G300&lt;Beregningsdata!$G$18,E300+F300+G300,E300+F300+G300-Beregningsdata!$G$17)</f>
        <v>0</v>
      </c>
      <c r="K300" s="259" t="str">
        <f>IF(J300&gt;Beregningsdata!$G$26,Beregningsdata!$F$26,IF(AND(J300&lt;J300+Beregningsdata!$F$26,J300&gt;Beregningsdata!$F$25),J300-Beregningsdata!$F$25,""))</f>
        <v/>
      </c>
      <c r="L300" s="259" t="str">
        <f>IF(J300&gt;Beregningsdata!$F$27,J300-Beregningsdata!$F$27,"")</f>
        <v/>
      </c>
      <c r="M300" s="254"/>
      <c r="N300" s="254"/>
      <c r="O300" s="254"/>
      <c r="P300" s="211">
        <f>IF(D300="Ferie",Beregningsdata!$E$6,"0")+IF(D300="Feriefridag",Beregningsdata!$E$12,"0")+IF(D300="Fri",Beregningsdata!$E$11,"0")+IF(D300="Syg",Beregningsdata!$E$8,"0")+IF(D300="Barns Sygedag",Beregningsdata!$E$9,"0")+IF(D300="Barsel",Beregningsdata!$E$10,"0")</f>
        <v>0</v>
      </c>
    </row>
    <row r="301" spans="1:16" ht="16.5" x14ac:dyDescent="0.25">
      <c r="A301" s="173" t="str">
        <f t="shared" si="31"/>
        <v/>
      </c>
      <c r="B301" s="174" t="str">
        <f t="shared" si="32"/>
        <v>Torsdag</v>
      </c>
      <c r="C301" s="176">
        <f t="shared" si="33"/>
        <v>43762</v>
      </c>
      <c r="D301" s="253"/>
      <c r="E301" s="287">
        <f>IF(B301="mandag",MedarbejderData!$V$14,"0")+IF(B301="tirsdag",MedarbejderData!$W$14,"0")+IF(B301="Onsdag",MedarbejderData!$X$14,"0")+IF(B301="torsdag",MedarbejderData!$Y$14,"0")+IF(B301="fredag",MedarbejderData!$Z$14,"0")+IF(B301="lørdag",MedarbejderData!$AA$14,"0")+IF(B301="søndag",MedarbejderData!$AB$14,"0")</f>
        <v>0</v>
      </c>
      <c r="F301" s="254"/>
      <c r="G301" s="254"/>
      <c r="H301" s="254"/>
      <c r="I301" s="254"/>
      <c r="J301" s="258">
        <f>IF(E301+F301+G301&lt;Beregningsdata!$G$18,E301+F301+G301,E301+F301+G301-Beregningsdata!$G$17)</f>
        <v>0</v>
      </c>
      <c r="K301" s="259" t="str">
        <f>IF(J301&gt;Beregningsdata!$G$26,Beregningsdata!$F$26,IF(AND(J301&lt;J301+Beregningsdata!$F$26,J301&gt;Beregningsdata!$F$25),J301-Beregningsdata!$F$25,""))</f>
        <v/>
      </c>
      <c r="L301" s="259" t="str">
        <f>IF(J301&gt;Beregningsdata!$F$27,J301-Beregningsdata!$F$27,"")</f>
        <v/>
      </c>
      <c r="M301" s="254"/>
      <c r="N301" s="254"/>
      <c r="O301" s="254"/>
      <c r="P301" s="211">
        <f>IF(D301="Ferie",Beregningsdata!$E$6,"0")+IF(D301="Feriefridag",Beregningsdata!$E$12,"0")+IF(D301="Fri",Beregningsdata!$E$11,"0")+IF(D301="Syg",Beregningsdata!$E$8,"0")+IF(D301="Barns Sygedag",Beregningsdata!$E$9,"0")+IF(D301="Barsel",Beregningsdata!$E$10,"0")</f>
        <v>0</v>
      </c>
    </row>
    <row r="302" spans="1:16" ht="16.5" x14ac:dyDescent="0.25">
      <c r="A302" s="173" t="str">
        <f t="shared" si="31"/>
        <v/>
      </c>
      <c r="B302" s="174" t="str">
        <f t="shared" si="32"/>
        <v>Fredag</v>
      </c>
      <c r="C302" s="176">
        <f t="shared" si="33"/>
        <v>43763</v>
      </c>
      <c r="D302" s="253"/>
      <c r="E302" s="287">
        <f>IF(B302="mandag",MedarbejderData!$V$14,"0")+IF(B302="tirsdag",MedarbejderData!$W$14,"0")+IF(B302="Onsdag",MedarbejderData!$X$14,"0")+IF(B302="torsdag",MedarbejderData!$Y$14,"0")+IF(B302="fredag",MedarbejderData!$Z$14,"0")+IF(B302="lørdag",MedarbejderData!$AA$14,"0")+IF(B302="søndag",MedarbejderData!$AB$14,"0")</f>
        <v>0</v>
      </c>
      <c r="F302" s="254"/>
      <c r="G302" s="254"/>
      <c r="H302" s="254"/>
      <c r="I302" s="254"/>
      <c r="J302" s="258">
        <f>IF(E302+F302+G302&lt;Beregningsdata!$G$18,E302+F302+G302,E302+F302+G302-Beregningsdata!$G$17)</f>
        <v>0</v>
      </c>
      <c r="K302" s="259" t="str">
        <f>IF(J302&gt;Beregningsdata!$G$26,Beregningsdata!$F$26,IF(AND(J302&lt;J302+Beregningsdata!$F$26,J302&gt;Beregningsdata!$F$25),J302-Beregningsdata!$F$25,""))</f>
        <v/>
      </c>
      <c r="L302" s="259" t="str">
        <f>IF(J302&gt;Beregningsdata!$F$27,J302-Beregningsdata!$F$27,"")</f>
        <v/>
      </c>
      <c r="M302" s="254"/>
      <c r="N302" s="254"/>
      <c r="O302" s="254"/>
      <c r="P302" s="211">
        <f>IF(D302="Ferie",Beregningsdata!$E$6,"0")+IF(D302="Feriefridag",Beregningsdata!$E$12,"0")+IF(D302="Fri",Beregningsdata!$E$11,"0")+IF(D302="Syg",Beregningsdata!$E$8,"0")+IF(D302="Barns Sygedag",Beregningsdata!$E$9,"0")+IF(D302="Barsel",Beregningsdata!$E$10,"0")</f>
        <v>0</v>
      </c>
    </row>
    <row r="303" spans="1:16" ht="16.5" x14ac:dyDescent="0.25">
      <c r="A303" s="173" t="str">
        <f t="shared" si="31"/>
        <v/>
      </c>
      <c r="B303" s="174" t="str">
        <f t="shared" si="32"/>
        <v>Lørdag</v>
      </c>
      <c r="C303" s="176">
        <f t="shared" si="33"/>
        <v>43764</v>
      </c>
      <c r="D303" s="253"/>
      <c r="E303" s="287">
        <f>IF(B303="mandag",MedarbejderData!$V$14,"0")+IF(B303="tirsdag",MedarbejderData!$W$14,"0")+IF(B303="Onsdag",MedarbejderData!$X$14,"0")+IF(B303="torsdag",MedarbejderData!$Y$14,"0")+IF(B303="fredag",MedarbejderData!$Z$14,"0")+IF(B303="lørdag",MedarbejderData!$AA$14,"0")+IF(B303="søndag",MedarbejderData!$AB$14,"0")</f>
        <v>0</v>
      </c>
      <c r="F303" s="254"/>
      <c r="G303" s="254"/>
      <c r="H303" s="254"/>
      <c r="I303" s="254"/>
      <c r="J303" s="258">
        <f>IF(E303+F303+G303&lt;Beregningsdata!$G$18,E303+F303+G303,E303+F303+G303-Beregningsdata!$G$17)</f>
        <v>0</v>
      </c>
      <c r="K303" s="259" t="str">
        <f>IF(J303&gt;Beregningsdata!$G$26,Beregningsdata!$F$26,IF(AND(J303&lt;J303+Beregningsdata!$F$26,J303&gt;Beregningsdata!$F$25),J303-Beregningsdata!$F$25,""))</f>
        <v/>
      </c>
      <c r="L303" s="259" t="str">
        <f>IF(J303&gt;Beregningsdata!$F$27,J303-Beregningsdata!$F$27,"")</f>
        <v/>
      </c>
      <c r="M303" s="254"/>
      <c r="N303" s="254"/>
      <c r="O303" s="254"/>
      <c r="P303" s="211">
        <f>IF(D303="Ferie",Beregningsdata!$E$6,"0")+IF(D303="Feriefridag",Beregningsdata!$E$12,"0")+IF(D303="Fri",Beregningsdata!$E$11,"0")+IF(D303="Syg",Beregningsdata!$E$8,"0")+IF(D303="Barns Sygedag",Beregningsdata!$E$9,"0")+IF(D303="Barsel",Beregningsdata!$E$10,"0")</f>
        <v>0</v>
      </c>
    </row>
    <row r="304" spans="1:16" ht="16.5" x14ac:dyDescent="0.25">
      <c r="A304" s="173" t="str">
        <f t="shared" si="31"/>
        <v/>
      </c>
      <c r="B304" s="174" t="str">
        <f t="shared" si="32"/>
        <v>Søndag</v>
      </c>
      <c r="C304" s="176">
        <f t="shared" si="33"/>
        <v>43765</v>
      </c>
      <c r="D304" s="253"/>
      <c r="E304" s="287">
        <f>IF(B304="mandag",MedarbejderData!$V$14,"0")+IF(B304="tirsdag",MedarbejderData!$W$14,"0")+IF(B304="Onsdag",MedarbejderData!$X$14,"0")+IF(B304="torsdag",MedarbejderData!$Y$14,"0")+IF(B304="fredag",MedarbejderData!$Z$14,"0")+IF(B304="lørdag",MedarbejderData!$AA$14,"0")+IF(B304="søndag",MedarbejderData!$AB$14,"0")</f>
        <v>0</v>
      </c>
      <c r="F304" s="254"/>
      <c r="G304" s="254"/>
      <c r="H304" s="254"/>
      <c r="I304" s="254"/>
      <c r="J304" s="258">
        <f>IF(E304+F304+G304&lt;Beregningsdata!$G$18,E304+F304+G304,E304+F304+G304-Beregningsdata!$G$17)</f>
        <v>0</v>
      </c>
      <c r="K304" s="259" t="str">
        <f>IF(J304&gt;Beregningsdata!$G$26,Beregningsdata!$F$26,IF(AND(J304&lt;J304+Beregningsdata!$F$26,J304&gt;Beregningsdata!$F$25),J304-Beregningsdata!$F$25,""))</f>
        <v/>
      </c>
      <c r="L304" s="259" t="str">
        <f>IF(J304&gt;Beregningsdata!$F$27,J304-Beregningsdata!$F$27,"")</f>
        <v/>
      </c>
      <c r="M304" s="254"/>
      <c r="N304" s="254"/>
      <c r="O304" s="254"/>
      <c r="P304" s="211">
        <f>IF(D304="Ferie",Beregningsdata!$E$6,"0")+IF(D304="Feriefridag",Beregningsdata!$E$12,"0")+IF(D304="Fri",Beregningsdata!$E$11,"0")+IF(D304="Syg",Beregningsdata!$E$8,"0")+IF(D304="Barns Sygedag",Beregningsdata!$E$9,"0")+IF(D304="Barsel",Beregningsdata!$E$10,"0")</f>
        <v>0</v>
      </c>
    </row>
    <row r="305" spans="1:16" ht="16.5" x14ac:dyDescent="0.25">
      <c r="A305" s="173">
        <f t="shared" si="31"/>
        <v>44</v>
      </c>
      <c r="B305" s="174" t="str">
        <f t="shared" si="32"/>
        <v>Mandag</v>
      </c>
      <c r="C305" s="176">
        <f t="shared" si="33"/>
        <v>43766</v>
      </c>
      <c r="D305" s="253"/>
      <c r="E305" s="287">
        <f>IF(B305="mandag",MedarbejderData!$V$14,"0")+IF(B305="tirsdag",MedarbejderData!$W$14,"0")+IF(B305="Onsdag",MedarbejderData!$X$14,"0")+IF(B305="torsdag",MedarbejderData!$Y$14,"0")+IF(B305="fredag",MedarbejderData!$Z$14,"0")+IF(B305="lørdag",MedarbejderData!$AA$14,"0")+IF(B305="søndag",MedarbejderData!$AB$14,"0")</f>
        <v>0</v>
      </c>
      <c r="F305" s="254"/>
      <c r="G305" s="254"/>
      <c r="H305" s="254"/>
      <c r="I305" s="254"/>
      <c r="J305" s="258">
        <f>IF(E305+F305+G305&lt;Beregningsdata!$G$18,E305+F305+G305,E305+F305+G305-Beregningsdata!$G$17)</f>
        <v>0</v>
      </c>
      <c r="K305" s="259" t="str">
        <f>IF(J305&gt;Beregningsdata!$G$26,Beregningsdata!$F$26,IF(AND(J305&lt;J305+Beregningsdata!$F$26,J305&gt;Beregningsdata!$F$25),J305-Beregningsdata!$F$25,""))</f>
        <v/>
      </c>
      <c r="L305" s="259" t="str">
        <f>IF(J305&gt;Beregningsdata!$F$27,J305-Beregningsdata!$F$27,"")</f>
        <v/>
      </c>
      <c r="M305" s="254"/>
      <c r="N305" s="254"/>
      <c r="O305" s="254"/>
      <c r="P305" s="211">
        <f>IF(D305="Ferie",Beregningsdata!$E$6,"0")+IF(D305="Feriefridag",Beregningsdata!$E$12,"0")+IF(D305="Fri",Beregningsdata!$E$11,"0")+IF(D305="Syg",Beregningsdata!$E$8,"0")+IF(D305="Barns Sygedag",Beregningsdata!$E$9,"0")+IF(D305="Barsel",Beregningsdata!$E$10,"0")</f>
        <v>0</v>
      </c>
    </row>
    <row r="306" spans="1:16" ht="16.5" x14ac:dyDescent="0.25">
      <c r="A306" s="173" t="str">
        <f t="shared" si="31"/>
        <v/>
      </c>
      <c r="B306" s="174" t="str">
        <f t="shared" si="32"/>
        <v>Tirsdag</v>
      </c>
      <c r="C306" s="176">
        <f t="shared" si="33"/>
        <v>43767</v>
      </c>
      <c r="D306" s="253"/>
      <c r="E306" s="287">
        <f>IF(B306="mandag",MedarbejderData!$V$14,"0")+IF(B306="tirsdag",MedarbejderData!$W$14,"0")+IF(B306="Onsdag",MedarbejderData!$X$14,"0")+IF(B306="torsdag",MedarbejderData!$Y$14,"0")+IF(B306="fredag",MedarbejderData!$Z$14,"0")+IF(B306="lørdag",MedarbejderData!$AA$14,"0")+IF(B306="søndag",MedarbejderData!$AB$14,"0")</f>
        <v>0</v>
      </c>
      <c r="F306" s="254"/>
      <c r="G306" s="254"/>
      <c r="H306" s="254"/>
      <c r="I306" s="254"/>
      <c r="J306" s="258">
        <f>IF(E306+F306+G306&lt;Beregningsdata!$G$18,E306+F306+G306,E306+F306+G306-Beregningsdata!$G$17)</f>
        <v>0</v>
      </c>
      <c r="K306" s="259" t="str">
        <f>IF(J306&gt;Beregningsdata!$G$26,Beregningsdata!$F$26,IF(AND(J306&lt;J306+Beregningsdata!$F$26,J306&gt;Beregningsdata!$F$25),J306-Beregningsdata!$F$25,""))</f>
        <v/>
      </c>
      <c r="L306" s="259" t="str">
        <f>IF(J306&gt;Beregningsdata!$F$27,J306-Beregningsdata!$F$27,"")</f>
        <v/>
      </c>
      <c r="M306" s="254"/>
      <c r="N306" s="254"/>
      <c r="O306" s="254"/>
      <c r="P306" s="211">
        <f>IF(D306="Ferie",Beregningsdata!$E$6,"0")+IF(D306="Feriefridag",Beregningsdata!$E$12,"0")+IF(D306="Fri",Beregningsdata!$E$11,"0")+IF(D306="Syg",Beregningsdata!$E$8,"0")+IF(D306="Barns Sygedag",Beregningsdata!$E$9,"0")+IF(D306="Barsel",Beregningsdata!$E$10,"0")</f>
        <v>0</v>
      </c>
    </row>
    <row r="307" spans="1:16" ht="16.5" x14ac:dyDescent="0.25">
      <c r="A307" s="173" t="str">
        <f t="shared" si="31"/>
        <v/>
      </c>
      <c r="B307" s="174" t="str">
        <f t="shared" si="32"/>
        <v>Onsdag</v>
      </c>
      <c r="C307" s="176">
        <f t="shared" si="33"/>
        <v>43768</v>
      </c>
      <c r="D307" s="253"/>
      <c r="E307" s="287">
        <f>IF(B307="mandag",MedarbejderData!$V$14,"0")+IF(B307="tirsdag",MedarbejderData!$W$14,"0")+IF(B307="Onsdag",MedarbejderData!$X$14,"0")+IF(B307="torsdag",MedarbejderData!$Y$14,"0")+IF(B307="fredag",MedarbejderData!$Z$14,"0")+IF(B307="lørdag",MedarbejderData!$AA$14,"0")+IF(B307="søndag",MedarbejderData!$AB$14,"0")</f>
        <v>0</v>
      </c>
      <c r="F307" s="254"/>
      <c r="G307" s="254"/>
      <c r="H307" s="254"/>
      <c r="I307" s="254"/>
      <c r="J307" s="258">
        <f>IF(E307+F307+G307&lt;Beregningsdata!$G$18,E307+F307+G307,E307+F307+G307-Beregningsdata!$G$17)</f>
        <v>0</v>
      </c>
      <c r="K307" s="259" t="str">
        <f>IF(J307&gt;Beregningsdata!$G$26,Beregningsdata!$F$26,IF(AND(J307&lt;J307+Beregningsdata!$F$26,J307&gt;Beregningsdata!$F$25),J307-Beregningsdata!$F$25,""))</f>
        <v/>
      </c>
      <c r="L307" s="259" t="str">
        <f>IF(J307&gt;Beregningsdata!$F$27,J307-Beregningsdata!$F$27,"")</f>
        <v/>
      </c>
      <c r="M307" s="254"/>
      <c r="N307" s="254"/>
      <c r="O307" s="254"/>
      <c r="P307" s="211">
        <f>IF(D307="Ferie",Beregningsdata!$E$6,"0")+IF(D307="Feriefridag",Beregningsdata!$E$12,"0")+IF(D307="Fri",Beregningsdata!$E$11,"0")+IF(D307="Syg",Beregningsdata!$E$8,"0")+IF(D307="Barns Sygedag",Beregningsdata!$E$9,"0")+IF(D307="Barsel",Beregningsdata!$E$10,"0")</f>
        <v>0</v>
      </c>
    </row>
    <row r="308" spans="1:16" ht="16.5" x14ac:dyDescent="0.25">
      <c r="A308" s="173" t="str">
        <f t="shared" si="31"/>
        <v/>
      </c>
      <c r="B308" s="174" t="str">
        <f t="shared" si="32"/>
        <v>Torsdag</v>
      </c>
      <c r="C308" s="176">
        <f t="shared" si="33"/>
        <v>43769</v>
      </c>
      <c r="D308" s="253"/>
      <c r="E308" s="287">
        <f>IF(B308="mandag",MedarbejderData!$V$14,"0")+IF(B308="tirsdag",MedarbejderData!$W$14,"0")+IF(B308="Onsdag",MedarbejderData!$X$14,"0")+IF(B308="torsdag",MedarbejderData!$Y$14,"0")+IF(B308="fredag",MedarbejderData!$Z$14,"0")+IF(B308="lørdag",MedarbejderData!$AA$14,"0")+IF(B308="søndag",MedarbejderData!$AB$14,"0")</f>
        <v>0</v>
      </c>
      <c r="F308" s="254"/>
      <c r="G308" s="254"/>
      <c r="H308" s="254"/>
      <c r="I308" s="254"/>
      <c r="J308" s="258">
        <f>IF(E308+F308+G308&lt;Beregningsdata!$G$18,E308+F308+G308,E308+F308+G308-Beregningsdata!$G$17)</f>
        <v>0</v>
      </c>
      <c r="K308" s="259" t="str">
        <f>IF(J308&gt;Beregningsdata!$G$26,Beregningsdata!$F$26,IF(AND(J308&lt;J308+Beregningsdata!$F$26,J308&gt;Beregningsdata!$F$25),J308-Beregningsdata!$F$25,""))</f>
        <v/>
      </c>
      <c r="L308" s="259" t="str">
        <f>IF(J308&gt;Beregningsdata!$F$27,J308-Beregningsdata!$F$27,"")</f>
        <v/>
      </c>
      <c r="M308" s="254"/>
      <c r="N308" s="254"/>
      <c r="O308" s="254"/>
      <c r="P308" s="211">
        <f>IF(D308="Ferie",Beregningsdata!$E$6,"0")+IF(D308="Feriefridag",Beregningsdata!$E$12,"0")+IF(D308="Fri",Beregningsdata!$E$11,"0")+IF(D308="Syg",Beregningsdata!$E$8,"0")+IF(D308="Barns Sygedag",Beregningsdata!$E$9,"0")+IF(D308="Barsel",Beregningsdata!$E$10,"0")</f>
        <v>0</v>
      </c>
    </row>
    <row r="309" spans="1:16" ht="16.5" x14ac:dyDescent="0.25">
      <c r="A309" s="173" t="str">
        <f t="shared" si="31"/>
        <v/>
      </c>
      <c r="B309" s="174" t="str">
        <f t="shared" si="32"/>
        <v>Fredag</v>
      </c>
      <c r="C309" s="176">
        <f t="shared" si="33"/>
        <v>43770</v>
      </c>
      <c r="D309" s="253"/>
      <c r="E309" s="287">
        <f>IF(B309="mandag",MedarbejderData!$V$14,"0")+IF(B309="tirsdag",MedarbejderData!$W$14,"0")+IF(B309="Onsdag",MedarbejderData!$X$14,"0")+IF(B309="torsdag",MedarbejderData!$Y$14,"0")+IF(B309="fredag",MedarbejderData!$Z$14,"0")+IF(B309="lørdag",MedarbejderData!$AA$14,"0")+IF(B309="søndag",MedarbejderData!$AB$14,"0")</f>
        <v>0</v>
      </c>
      <c r="F309" s="254"/>
      <c r="G309" s="254"/>
      <c r="H309" s="254"/>
      <c r="I309" s="254"/>
      <c r="J309" s="258">
        <f>IF(E309+F309+G309&lt;Beregningsdata!$G$18,E309+F309+G309,E309+F309+G309-Beregningsdata!$G$17)</f>
        <v>0</v>
      </c>
      <c r="K309" s="259" t="str">
        <f>IF(J309&gt;Beregningsdata!$G$26,Beregningsdata!$F$26,IF(AND(J309&lt;J309+Beregningsdata!$F$26,J309&gt;Beregningsdata!$F$25),J309-Beregningsdata!$F$25,""))</f>
        <v/>
      </c>
      <c r="L309" s="259" t="str">
        <f>IF(J309&gt;Beregningsdata!$F$27,J309-Beregningsdata!$F$27,"")</f>
        <v/>
      </c>
      <c r="M309" s="254"/>
      <c r="N309" s="254"/>
      <c r="O309" s="254"/>
      <c r="P309" s="211">
        <f>IF(D309="Ferie",Beregningsdata!$E$6,"0")+IF(D309="Feriefridag",Beregningsdata!$E$12,"0")+IF(D309="Fri",Beregningsdata!$E$11,"0")+IF(D309="Syg",Beregningsdata!$E$8,"0")+IF(D309="Barns Sygedag",Beregningsdata!$E$9,"0")+IF(D309="Barsel",Beregningsdata!$E$10,"0")</f>
        <v>0</v>
      </c>
    </row>
    <row r="310" spans="1:16" ht="16.5" x14ac:dyDescent="0.25">
      <c r="A310" s="173" t="str">
        <f t="shared" si="31"/>
        <v/>
      </c>
      <c r="B310" s="174" t="str">
        <f t="shared" si="32"/>
        <v>Lørdag</v>
      </c>
      <c r="C310" s="176">
        <f t="shared" si="33"/>
        <v>43771</v>
      </c>
      <c r="D310" s="253"/>
      <c r="E310" s="287">
        <f>IF(B310="mandag",MedarbejderData!$V$14,"0")+IF(B310="tirsdag",MedarbejderData!$W$14,"0")+IF(B310="Onsdag",MedarbejderData!$X$14,"0")+IF(B310="torsdag",MedarbejderData!$Y$14,"0")+IF(B310="fredag",MedarbejderData!$Z$14,"0")+IF(B310="lørdag",MedarbejderData!$AA$14,"0")+IF(B310="søndag",MedarbejderData!$AB$14,"0")</f>
        <v>0</v>
      </c>
      <c r="F310" s="254"/>
      <c r="G310" s="254"/>
      <c r="H310" s="254"/>
      <c r="I310" s="254"/>
      <c r="J310" s="258">
        <f>IF(E310+F310+G310&lt;Beregningsdata!$G$18,E310+F310+G310,E310+F310+G310-Beregningsdata!$G$17)</f>
        <v>0</v>
      </c>
      <c r="K310" s="259" t="str">
        <f>IF(J310&gt;Beregningsdata!$G$26,Beregningsdata!$F$26,IF(AND(J310&lt;J310+Beregningsdata!$F$26,J310&gt;Beregningsdata!$F$25),J310-Beregningsdata!$F$25,""))</f>
        <v/>
      </c>
      <c r="L310" s="259" t="str">
        <f>IF(J310&gt;Beregningsdata!$F$27,J310-Beregningsdata!$F$27,"")</f>
        <v/>
      </c>
      <c r="M310" s="254"/>
      <c r="N310" s="254"/>
      <c r="O310" s="254"/>
      <c r="P310" s="211">
        <f>IF(D310="Ferie",Beregningsdata!$E$6,"0")+IF(D310="Feriefridag",Beregningsdata!$E$12,"0")+IF(D310="Fri",Beregningsdata!$E$11,"0")+IF(D310="Syg",Beregningsdata!$E$8,"0")+IF(D310="Barns Sygedag",Beregningsdata!$E$9,"0")+IF(D310="Barsel",Beregningsdata!$E$10,"0")</f>
        <v>0</v>
      </c>
    </row>
    <row r="311" spans="1:16" ht="16.5" x14ac:dyDescent="0.25">
      <c r="A311" s="173" t="str">
        <f t="shared" si="31"/>
        <v/>
      </c>
      <c r="B311" s="174" t="str">
        <f t="shared" si="32"/>
        <v>Søndag</v>
      </c>
      <c r="C311" s="176">
        <f t="shared" si="33"/>
        <v>43772</v>
      </c>
      <c r="D311" s="253"/>
      <c r="E311" s="287">
        <f>IF(B311="mandag",MedarbejderData!$V$14,"0")+IF(B311="tirsdag",MedarbejderData!$W$14,"0")+IF(B311="Onsdag",MedarbejderData!$X$14,"0")+IF(B311="torsdag",MedarbejderData!$Y$14,"0")+IF(B311="fredag",MedarbejderData!$Z$14,"0")+IF(B311="lørdag",MedarbejderData!$AA$14,"0")+IF(B311="søndag",MedarbejderData!$AB$14,"0")</f>
        <v>0</v>
      </c>
      <c r="F311" s="254"/>
      <c r="G311" s="254"/>
      <c r="H311" s="254"/>
      <c r="I311" s="254"/>
      <c r="J311" s="258">
        <f>IF(E311+F311+G311&lt;Beregningsdata!$G$18,E311+F311+G311,E311+F311+G311-Beregningsdata!$G$17)</f>
        <v>0</v>
      </c>
      <c r="K311" s="259" t="str">
        <f>IF(J311&gt;Beregningsdata!$G$26,Beregningsdata!$F$26,IF(AND(J311&lt;J311+Beregningsdata!$F$26,J311&gt;Beregningsdata!$F$25),J311-Beregningsdata!$F$25,""))</f>
        <v/>
      </c>
      <c r="L311" s="259" t="str">
        <f>IF(J311&gt;Beregningsdata!$F$27,J311-Beregningsdata!$F$27,"")</f>
        <v/>
      </c>
      <c r="M311" s="254"/>
      <c r="N311" s="254"/>
      <c r="O311" s="254"/>
      <c r="P311" s="211">
        <f>IF(D311="Ferie",Beregningsdata!$E$6,"0")+IF(D311="Feriefridag",Beregningsdata!$E$12,"0")+IF(D311="Fri",Beregningsdata!$E$11,"0")+IF(D311="Syg",Beregningsdata!$E$8,"0")+IF(D311="Barns Sygedag",Beregningsdata!$E$9,"0")+IF(D311="Barsel",Beregningsdata!$E$10,"0")</f>
        <v>0</v>
      </c>
    </row>
    <row r="312" spans="1:16" ht="16.5" x14ac:dyDescent="0.25">
      <c r="A312" s="173">
        <f t="shared" si="31"/>
        <v>45</v>
      </c>
      <c r="B312" s="174" t="str">
        <f t="shared" si="32"/>
        <v>Mandag</v>
      </c>
      <c r="C312" s="176">
        <f t="shared" si="33"/>
        <v>43773</v>
      </c>
      <c r="D312" s="253"/>
      <c r="E312" s="287">
        <f>IF(B312="mandag",MedarbejderData!$V$14,"0")+IF(B312="tirsdag",MedarbejderData!$W$14,"0")+IF(B312="Onsdag",MedarbejderData!$X$14,"0")+IF(B312="torsdag",MedarbejderData!$Y$14,"0")+IF(B312="fredag",MedarbejderData!$Z$14,"0")+IF(B312="lørdag",MedarbejderData!$AA$14,"0")+IF(B312="søndag",MedarbejderData!$AB$14,"0")</f>
        <v>0</v>
      </c>
      <c r="F312" s="254"/>
      <c r="G312" s="254"/>
      <c r="H312" s="254"/>
      <c r="I312" s="254"/>
      <c r="J312" s="258">
        <f>IF(E312+F312+G312&lt;Beregningsdata!$G$18,E312+F312+G312,E312+F312+G312-Beregningsdata!$G$17)</f>
        <v>0</v>
      </c>
      <c r="K312" s="259" t="str">
        <f>IF(J312&gt;Beregningsdata!$G$26,Beregningsdata!$F$26,IF(AND(J312&lt;J312+Beregningsdata!$F$26,J312&gt;Beregningsdata!$F$25),J312-Beregningsdata!$F$25,""))</f>
        <v/>
      </c>
      <c r="L312" s="259" t="str">
        <f>IF(J312&gt;Beregningsdata!$F$27,J312-Beregningsdata!$F$27,"")</f>
        <v/>
      </c>
      <c r="M312" s="254"/>
      <c r="N312" s="254"/>
      <c r="O312" s="254"/>
      <c r="P312" s="211">
        <f>IF(D312="Ferie",Beregningsdata!$E$6,"0")+IF(D312="Feriefridag",Beregningsdata!$E$12,"0")+IF(D312="Fri",Beregningsdata!$E$11,"0")+IF(D312="Syg",Beregningsdata!$E$8,"0")+IF(D312="Barns Sygedag",Beregningsdata!$E$9,"0")+IF(D312="Barsel",Beregningsdata!$E$10,"0")</f>
        <v>0</v>
      </c>
    </row>
    <row r="313" spans="1:16" ht="16.5" x14ac:dyDescent="0.25">
      <c r="A313" s="173" t="str">
        <f t="shared" si="31"/>
        <v/>
      </c>
      <c r="B313" s="174" t="str">
        <f t="shared" si="32"/>
        <v>Tirsdag</v>
      </c>
      <c r="C313" s="176">
        <f t="shared" si="33"/>
        <v>43774</v>
      </c>
      <c r="D313" s="253"/>
      <c r="E313" s="287">
        <f>IF(B313="mandag",MedarbejderData!$V$14,"0")+IF(B313="tirsdag",MedarbejderData!$W$14,"0")+IF(B313="Onsdag",MedarbejderData!$X$14,"0")+IF(B313="torsdag",MedarbejderData!$Y$14,"0")+IF(B313="fredag",MedarbejderData!$Z$14,"0")+IF(B313="lørdag",MedarbejderData!$AA$14,"0")+IF(B313="søndag",MedarbejderData!$AB$14,"0")</f>
        <v>0</v>
      </c>
      <c r="F313" s="254"/>
      <c r="G313" s="254"/>
      <c r="H313" s="254"/>
      <c r="I313" s="254"/>
      <c r="J313" s="258">
        <f>IF(E313+F313+G313&lt;Beregningsdata!$G$18,E313+F313+G313,E313+F313+G313-Beregningsdata!$G$17)</f>
        <v>0</v>
      </c>
      <c r="K313" s="259" t="str">
        <f>IF(J313&gt;Beregningsdata!$G$26,Beregningsdata!$F$26,IF(AND(J313&lt;J313+Beregningsdata!$F$26,J313&gt;Beregningsdata!$F$25),J313-Beregningsdata!$F$25,""))</f>
        <v/>
      </c>
      <c r="L313" s="259" t="str">
        <f>IF(J313&gt;Beregningsdata!$F$27,J313-Beregningsdata!$F$27,"")</f>
        <v/>
      </c>
      <c r="M313" s="254"/>
      <c r="N313" s="254"/>
      <c r="O313" s="254"/>
      <c r="P313" s="211">
        <f>IF(D313="Ferie",Beregningsdata!$E$6,"0")+IF(D313="Feriefridag",Beregningsdata!$E$12,"0")+IF(D313="Fri",Beregningsdata!$E$11,"0")+IF(D313="Syg",Beregningsdata!$E$8,"0")+IF(D313="Barns Sygedag",Beregningsdata!$E$9,"0")+IF(D313="Barsel",Beregningsdata!$E$10,"0")</f>
        <v>0</v>
      </c>
    </row>
    <row r="314" spans="1:16" ht="16.5" x14ac:dyDescent="0.25">
      <c r="A314" s="173" t="str">
        <f t="shared" si="31"/>
        <v/>
      </c>
      <c r="B314" s="174" t="str">
        <f t="shared" si="32"/>
        <v>Onsdag</v>
      </c>
      <c r="C314" s="176">
        <f t="shared" si="33"/>
        <v>43775</v>
      </c>
      <c r="D314" s="253"/>
      <c r="E314" s="287">
        <f>IF(B314="mandag",MedarbejderData!$V$14,"0")+IF(B314="tirsdag",MedarbejderData!$W$14,"0")+IF(B314="Onsdag",MedarbejderData!$X$14,"0")+IF(B314="torsdag",MedarbejderData!$Y$14,"0")+IF(B314="fredag",MedarbejderData!$Z$14,"0")+IF(B314="lørdag",MedarbejderData!$AA$14,"0")+IF(B314="søndag",MedarbejderData!$AB$14,"0")</f>
        <v>0</v>
      </c>
      <c r="F314" s="254"/>
      <c r="G314" s="254"/>
      <c r="H314" s="254"/>
      <c r="I314" s="254"/>
      <c r="J314" s="258">
        <f>IF(E314+F314+G314&lt;Beregningsdata!$G$18,E314+F314+G314,E314+F314+G314-Beregningsdata!$G$17)</f>
        <v>0</v>
      </c>
      <c r="K314" s="259" t="str">
        <f>IF(J314&gt;Beregningsdata!$G$26,Beregningsdata!$F$26,IF(AND(J314&lt;J314+Beregningsdata!$F$26,J314&gt;Beregningsdata!$F$25),J314-Beregningsdata!$F$25,""))</f>
        <v/>
      </c>
      <c r="L314" s="259" t="str">
        <f>IF(J314&gt;Beregningsdata!$F$27,J314-Beregningsdata!$F$27,"")</f>
        <v/>
      </c>
      <c r="M314" s="254"/>
      <c r="N314" s="254"/>
      <c r="O314" s="254"/>
      <c r="P314" s="211">
        <f>IF(D314="Ferie",Beregningsdata!$E$6,"0")+IF(D314="Feriefridag",Beregningsdata!$E$12,"0")+IF(D314="Fri",Beregningsdata!$E$11,"0")+IF(D314="Syg",Beregningsdata!$E$8,"0")+IF(D314="Barns Sygedag",Beregningsdata!$E$9,"0")+IF(D314="Barsel",Beregningsdata!$E$10,"0")</f>
        <v>0</v>
      </c>
    </row>
    <row r="315" spans="1:16" ht="16.5" x14ac:dyDescent="0.25">
      <c r="A315" s="173" t="str">
        <f t="shared" si="31"/>
        <v/>
      </c>
      <c r="B315" s="174" t="str">
        <f t="shared" si="32"/>
        <v>Torsdag</v>
      </c>
      <c r="C315" s="176">
        <f t="shared" si="33"/>
        <v>43776</v>
      </c>
      <c r="D315" s="253"/>
      <c r="E315" s="287">
        <f>IF(B315="mandag",MedarbejderData!$V$14,"0")+IF(B315="tirsdag",MedarbejderData!$W$14,"0")+IF(B315="Onsdag",MedarbejderData!$X$14,"0")+IF(B315="torsdag",MedarbejderData!$Y$14,"0")+IF(B315="fredag",MedarbejderData!$Z$14,"0")+IF(B315="lørdag",MedarbejderData!$AA$14,"0")+IF(B315="søndag",MedarbejderData!$AB$14,"0")</f>
        <v>0</v>
      </c>
      <c r="F315" s="254"/>
      <c r="G315" s="254"/>
      <c r="H315" s="254"/>
      <c r="I315" s="254"/>
      <c r="J315" s="258">
        <f>IF(E315+F315+G315&lt;Beregningsdata!$G$18,E315+F315+G315,E315+F315+G315-Beregningsdata!$G$17)</f>
        <v>0</v>
      </c>
      <c r="K315" s="259" t="str">
        <f>IF(J315&gt;Beregningsdata!$G$26,Beregningsdata!$F$26,IF(AND(J315&lt;J315+Beregningsdata!$F$26,J315&gt;Beregningsdata!$F$25),J315-Beregningsdata!$F$25,""))</f>
        <v/>
      </c>
      <c r="L315" s="259" t="str">
        <f>IF(J315&gt;Beregningsdata!$F$27,J315-Beregningsdata!$F$27,"")</f>
        <v/>
      </c>
      <c r="M315" s="254"/>
      <c r="N315" s="254"/>
      <c r="O315" s="254"/>
      <c r="P315" s="211">
        <f>IF(D315="Ferie",Beregningsdata!$E$6,"0")+IF(D315="Feriefridag",Beregningsdata!$E$12,"0")+IF(D315="Fri",Beregningsdata!$E$11,"0")+IF(D315="Syg",Beregningsdata!$E$8,"0")+IF(D315="Barns Sygedag",Beregningsdata!$E$9,"0")+IF(D315="Barsel",Beregningsdata!$E$10,"0")</f>
        <v>0</v>
      </c>
    </row>
    <row r="316" spans="1:16" ht="16.5" x14ac:dyDescent="0.25">
      <c r="A316" s="173" t="str">
        <f t="shared" si="31"/>
        <v/>
      </c>
      <c r="B316" s="174" t="str">
        <f t="shared" si="32"/>
        <v>Fredag</v>
      </c>
      <c r="C316" s="176">
        <f t="shared" si="33"/>
        <v>43777</v>
      </c>
      <c r="D316" s="253"/>
      <c r="E316" s="287">
        <f>IF(B316="mandag",MedarbejderData!$V$14,"0")+IF(B316="tirsdag",MedarbejderData!$W$14,"0")+IF(B316="Onsdag",MedarbejderData!$X$14,"0")+IF(B316="torsdag",MedarbejderData!$Y$14,"0")+IF(B316="fredag",MedarbejderData!$Z$14,"0")+IF(B316="lørdag",MedarbejderData!$AA$14,"0")+IF(B316="søndag",MedarbejderData!$AB$14,"0")</f>
        <v>0</v>
      </c>
      <c r="F316" s="254"/>
      <c r="G316" s="254"/>
      <c r="H316" s="254"/>
      <c r="I316" s="254"/>
      <c r="J316" s="258">
        <f>IF(E316+F316+G316&lt;Beregningsdata!$G$18,E316+F316+G316,E316+F316+G316-Beregningsdata!$G$17)</f>
        <v>0</v>
      </c>
      <c r="K316" s="259" t="str">
        <f>IF(J316&gt;Beregningsdata!$G$26,Beregningsdata!$F$26,IF(AND(J316&lt;J316+Beregningsdata!$F$26,J316&gt;Beregningsdata!$F$25),J316-Beregningsdata!$F$25,""))</f>
        <v/>
      </c>
      <c r="L316" s="259" t="str">
        <f>IF(J316&gt;Beregningsdata!$F$27,J316-Beregningsdata!$F$27,"")</f>
        <v/>
      </c>
      <c r="M316" s="254"/>
      <c r="N316" s="254"/>
      <c r="O316" s="254"/>
      <c r="P316" s="211">
        <f>IF(D316="Ferie",Beregningsdata!$E$6,"0")+IF(D316="Feriefridag",Beregningsdata!$E$12,"0")+IF(D316="Fri",Beregningsdata!$E$11,"0")+IF(D316="Syg",Beregningsdata!$E$8,"0")+IF(D316="Barns Sygedag",Beregningsdata!$E$9,"0")+IF(D316="Barsel",Beregningsdata!$E$10,"0")</f>
        <v>0</v>
      </c>
    </row>
    <row r="317" spans="1:16" ht="16.5" x14ac:dyDescent="0.25">
      <c r="A317" s="173" t="str">
        <f t="shared" si="31"/>
        <v/>
      </c>
      <c r="B317" s="174" t="str">
        <f t="shared" si="32"/>
        <v>Lørdag</v>
      </c>
      <c r="C317" s="176">
        <f t="shared" si="33"/>
        <v>43778</v>
      </c>
      <c r="D317" s="253"/>
      <c r="E317" s="287">
        <f>IF(B317="mandag",MedarbejderData!$V$14,"0")+IF(B317="tirsdag",MedarbejderData!$W$14,"0")+IF(B317="Onsdag",MedarbejderData!$X$14,"0")+IF(B317="torsdag",MedarbejderData!$Y$14,"0")+IF(B317="fredag",MedarbejderData!$Z$14,"0")+IF(B317="lørdag",MedarbejderData!$AA$14,"0")+IF(B317="søndag",MedarbejderData!$AB$14,"0")</f>
        <v>0</v>
      </c>
      <c r="F317" s="254"/>
      <c r="G317" s="254"/>
      <c r="H317" s="254"/>
      <c r="I317" s="254"/>
      <c r="J317" s="258">
        <f>IF(E317+F317+G317&lt;Beregningsdata!$G$18,E317+F317+G317,E317+F317+G317-Beregningsdata!$G$17)</f>
        <v>0</v>
      </c>
      <c r="K317" s="259" t="str">
        <f>IF(J317&gt;Beregningsdata!$G$26,Beregningsdata!$F$26,IF(AND(J317&lt;J317+Beregningsdata!$F$26,J317&gt;Beregningsdata!$F$25),J317-Beregningsdata!$F$25,""))</f>
        <v/>
      </c>
      <c r="L317" s="259" t="str">
        <f>IF(J317&gt;Beregningsdata!$F$27,J317-Beregningsdata!$F$27,"")</f>
        <v/>
      </c>
      <c r="M317" s="254"/>
      <c r="N317" s="254"/>
      <c r="O317" s="254"/>
      <c r="P317" s="211">
        <f>IF(D317="Ferie",Beregningsdata!$E$6,"0")+IF(D317="Feriefridag",Beregningsdata!$E$12,"0")+IF(D317="Fri",Beregningsdata!$E$11,"0")+IF(D317="Syg",Beregningsdata!$E$8,"0")+IF(D317="Barns Sygedag",Beregningsdata!$E$9,"0")+IF(D317="Barsel",Beregningsdata!$E$10,"0")</f>
        <v>0</v>
      </c>
    </row>
    <row r="318" spans="1:16" ht="16.5" x14ac:dyDescent="0.25">
      <c r="A318" s="173" t="str">
        <f t="shared" si="31"/>
        <v/>
      </c>
      <c r="B318" s="174" t="str">
        <f t="shared" si="32"/>
        <v>Søndag</v>
      </c>
      <c r="C318" s="176">
        <f t="shared" si="33"/>
        <v>43779</v>
      </c>
      <c r="D318" s="253"/>
      <c r="E318" s="287">
        <f>IF(B318="mandag",MedarbejderData!$V$14,"0")+IF(B318="tirsdag",MedarbejderData!$W$14,"0")+IF(B318="Onsdag",MedarbejderData!$X$14,"0")+IF(B318="torsdag",MedarbejderData!$Y$14,"0")+IF(B318="fredag",MedarbejderData!$Z$14,"0")+IF(B318="lørdag",MedarbejderData!$AA$14,"0")+IF(B318="søndag",MedarbejderData!$AB$14,"0")</f>
        <v>0</v>
      </c>
      <c r="F318" s="254"/>
      <c r="G318" s="254"/>
      <c r="H318" s="254"/>
      <c r="I318" s="254"/>
      <c r="J318" s="258">
        <f>IF(E318+F318+G318&lt;Beregningsdata!$G$18,E318+F318+G318,E318+F318+G318-Beregningsdata!$G$17)</f>
        <v>0</v>
      </c>
      <c r="K318" s="259" t="str">
        <f>IF(J318&gt;Beregningsdata!$G$26,Beregningsdata!$F$26,IF(AND(J318&lt;J318+Beregningsdata!$F$26,J318&gt;Beregningsdata!$F$25),J318-Beregningsdata!$F$25,""))</f>
        <v/>
      </c>
      <c r="L318" s="259" t="str">
        <f>IF(J318&gt;Beregningsdata!$F$27,J318-Beregningsdata!$F$27,"")</f>
        <v/>
      </c>
      <c r="M318" s="254"/>
      <c r="N318" s="254"/>
      <c r="O318" s="254"/>
      <c r="P318" s="211">
        <f>IF(D318="Ferie",Beregningsdata!$E$6,"0")+IF(D318="Feriefridag",Beregningsdata!$E$12,"0")+IF(D318="Fri",Beregningsdata!$E$11,"0")+IF(D318="Syg",Beregningsdata!$E$8,"0")+IF(D318="Barns Sygedag",Beregningsdata!$E$9,"0")+IF(D318="Barsel",Beregningsdata!$E$10,"0")</f>
        <v>0</v>
      </c>
    </row>
    <row r="319" spans="1:16" ht="16.5" x14ac:dyDescent="0.25">
      <c r="A319" s="173">
        <f t="shared" si="31"/>
        <v>46</v>
      </c>
      <c r="B319" s="174" t="str">
        <f t="shared" si="32"/>
        <v>Mandag</v>
      </c>
      <c r="C319" s="176">
        <f t="shared" si="33"/>
        <v>43780</v>
      </c>
      <c r="D319" s="253"/>
      <c r="E319" s="287">
        <f>IF(B319="mandag",MedarbejderData!$V$14,"0")+IF(B319="tirsdag",MedarbejderData!$W$14,"0")+IF(B319="Onsdag",MedarbejderData!$X$14,"0")+IF(B319="torsdag",MedarbejderData!$Y$14,"0")+IF(B319="fredag",MedarbejderData!$Z$14,"0")+IF(B319="lørdag",MedarbejderData!$AA$14,"0")+IF(B319="søndag",MedarbejderData!$AB$14,"0")</f>
        <v>0</v>
      </c>
      <c r="F319" s="254"/>
      <c r="G319" s="254"/>
      <c r="H319" s="254"/>
      <c r="I319" s="254"/>
      <c r="J319" s="258">
        <f>IF(E319+F319+G319&lt;Beregningsdata!$G$18,E319+F319+G319,E319+F319+G319-Beregningsdata!$G$17)</f>
        <v>0</v>
      </c>
      <c r="K319" s="259" t="str">
        <f>IF(J319&gt;Beregningsdata!$G$26,Beregningsdata!$F$26,IF(AND(J319&lt;J319+Beregningsdata!$F$26,J319&gt;Beregningsdata!$F$25),J319-Beregningsdata!$F$25,""))</f>
        <v/>
      </c>
      <c r="L319" s="259" t="str">
        <f>IF(J319&gt;Beregningsdata!$F$27,J319-Beregningsdata!$F$27,"")</f>
        <v/>
      </c>
      <c r="M319" s="254"/>
      <c r="N319" s="254"/>
      <c r="O319" s="254"/>
      <c r="P319" s="211">
        <f>IF(D319="Ferie",Beregningsdata!$E$6,"0")+IF(D319="Feriefridag",Beregningsdata!$E$12,"0")+IF(D319="Fri",Beregningsdata!$E$11,"0")+IF(D319="Syg",Beregningsdata!$E$8,"0")+IF(D319="Barns Sygedag",Beregningsdata!$E$9,"0")+IF(D319="Barsel",Beregningsdata!$E$10,"0")</f>
        <v>0</v>
      </c>
    </row>
    <row r="320" spans="1:16" ht="16.5" x14ac:dyDescent="0.25">
      <c r="A320" s="173" t="str">
        <f t="shared" si="31"/>
        <v/>
      </c>
      <c r="B320" s="174" t="str">
        <f t="shared" si="32"/>
        <v>Tirsdag</v>
      </c>
      <c r="C320" s="176">
        <f t="shared" si="33"/>
        <v>43781</v>
      </c>
      <c r="D320" s="253"/>
      <c r="E320" s="287">
        <f>IF(B320="mandag",MedarbejderData!$V$14,"0")+IF(B320="tirsdag",MedarbejderData!$W$14,"0")+IF(B320="Onsdag",MedarbejderData!$X$14,"0")+IF(B320="torsdag",MedarbejderData!$Y$14,"0")+IF(B320="fredag",MedarbejderData!$Z$14,"0")+IF(B320="lørdag",MedarbejderData!$AA$14,"0")+IF(B320="søndag",MedarbejderData!$AB$14,"0")</f>
        <v>0</v>
      </c>
      <c r="F320" s="254"/>
      <c r="G320" s="254"/>
      <c r="H320" s="254"/>
      <c r="I320" s="254"/>
      <c r="J320" s="258">
        <f>IF(E320+F320+G320&lt;Beregningsdata!$G$18,E320+F320+G320,E320+F320+G320-Beregningsdata!$G$17)</f>
        <v>0</v>
      </c>
      <c r="K320" s="259" t="str">
        <f>IF(J320&gt;Beregningsdata!$G$26,Beregningsdata!$F$26,IF(AND(J320&lt;J320+Beregningsdata!$F$26,J320&gt;Beregningsdata!$F$25),J320-Beregningsdata!$F$25,""))</f>
        <v/>
      </c>
      <c r="L320" s="259" t="str">
        <f>IF(J320&gt;Beregningsdata!$F$27,J320-Beregningsdata!$F$27,"")</f>
        <v/>
      </c>
      <c r="M320" s="254"/>
      <c r="N320" s="254"/>
      <c r="O320" s="254"/>
      <c r="P320" s="211">
        <f>IF(D320="Ferie",Beregningsdata!$E$6,"0")+IF(D320="Feriefridag",Beregningsdata!$E$12,"0")+IF(D320="Fri",Beregningsdata!$E$11,"0")+IF(D320="Syg",Beregningsdata!$E$8,"0")+IF(D320="Barns Sygedag",Beregningsdata!$E$9,"0")+IF(D320="Barsel",Beregningsdata!$E$10,"0")</f>
        <v>0</v>
      </c>
    </row>
    <row r="321" spans="1:16" ht="16.5" x14ac:dyDescent="0.25">
      <c r="A321" s="173" t="str">
        <f t="shared" si="31"/>
        <v/>
      </c>
      <c r="B321" s="174" t="str">
        <f t="shared" si="32"/>
        <v>Onsdag</v>
      </c>
      <c r="C321" s="176">
        <f t="shared" si="33"/>
        <v>43782</v>
      </c>
      <c r="D321" s="253"/>
      <c r="E321" s="287">
        <f>IF(B321="mandag",MedarbejderData!$V$14,"0")+IF(B321="tirsdag",MedarbejderData!$W$14,"0")+IF(B321="Onsdag",MedarbejderData!$X$14,"0")+IF(B321="torsdag",MedarbejderData!$Y$14,"0")+IF(B321="fredag",MedarbejderData!$Z$14,"0")+IF(B321="lørdag",MedarbejderData!$AA$14,"0")+IF(B321="søndag",MedarbejderData!$AB$14,"0")</f>
        <v>0</v>
      </c>
      <c r="F321" s="254"/>
      <c r="G321" s="254"/>
      <c r="H321" s="254"/>
      <c r="I321" s="254"/>
      <c r="J321" s="258">
        <f>IF(E321+F321+G321&lt;Beregningsdata!$G$18,E321+F321+G321,E321+F321+G321-Beregningsdata!$G$17)</f>
        <v>0</v>
      </c>
      <c r="K321" s="259" t="str">
        <f>IF(J321&gt;Beregningsdata!$G$26,Beregningsdata!$F$26,IF(AND(J321&lt;J321+Beregningsdata!$F$26,J321&gt;Beregningsdata!$F$25),J321-Beregningsdata!$F$25,""))</f>
        <v/>
      </c>
      <c r="L321" s="259" t="str">
        <f>IF(J321&gt;Beregningsdata!$F$27,J321-Beregningsdata!$F$27,"")</f>
        <v/>
      </c>
      <c r="M321" s="254"/>
      <c r="N321" s="254"/>
      <c r="O321" s="254"/>
      <c r="P321" s="211">
        <f>IF(D321="Ferie",Beregningsdata!$E$6,"0")+IF(D321="Feriefridag",Beregningsdata!$E$12,"0")+IF(D321="Fri",Beregningsdata!$E$11,"0")+IF(D321="Syg",Beregningsdata!$E$8,"0")+IF(D321="Barns Sygedag",Beregningsdata!$E$9,"0")+IF(D321="Barsel",Beregningsdata!$E$10,"0")</f>
        <v>0</v>
      </c>
    </row>
    <row r="322" spans="1:16" ht="16.5" x14ac:dyDescent="0.25">
      <c r="A322" s="173" t="str">
        <f t="shared" si="31"/>
        <v/>
      </c>
      <c r="B322" s="174" t="str">
        <f t="shared" si="32"/>
        <v>Torsdag</v>
      </c>
      <c r="C322" s="176">
        <f t="shared" si="33"/>
        <v>43783</v>
      </c>
      <c r="D322" s="253"/>
      <c r="E322" s="287">
        <f>IF(B322="mandag",MedarbejderData!$V$14,"0")+IF(B322="tirsdag",MedarbejderData!$W$14,"0")+IF(B322="Onsdag",MedarbejderData!$X$14,"0")+IF(B322="torsdag",MedarbejderData!$Y$14,"0")+IF(B322="fredag",MedarbejderData!$Z$14,"0")+IF(B322="lørdag",MedarbejderData!$AA$14,"0")+IF(B322="søndag",MedarbejderData!$AB$14,"0")</f>
        <v>0</v>
      </c>
      <c r="F322" s="254"/>
      <c r="G322" s="254"/>
      <c r="H322" s="254"/>
      <c r="I322" s="254"/>
      <c r="J322" s="258">
        <f>IF(E322+F322+G322&lt;Beregningsdata!$G$18,E322+F322+G322,E322+F322+G322-Beregningsdata!$G$17)</f>
        <v>0</v>
      </c>
      <c r="K322" s="259" t="str">
        <f>IF(J322&gt;Beregningsdata!$G$26,Beregningsdata!$F$26,IF(AND(J322&lt;J322+Beregningsdata!$F$26,J322&gt;Beregningsdata!$F$25),J322-Beregningsdata!$F$25,""))</f>
        <v/>
      </c>
      <c r="L322" s="259" t="str">
        <f>IF(J322&gt;Beregningsdata!$F$27,J322-Beregningsdata!$F$27,"")</f>
        <v/>
      </c>
      <c r="M322" s="254"/>
      <c r="N322" s="254"/>
      <c r="O322" s="254"/>
      <c r="P322" s="211">
        <f>IF(D322="Ferie",Beregningsdata!$E$6,"0")+IF(D322="Feriefridag",Beregningsdata!$E$12,"0")+IF(D322="Fri",Beregningsdata!$E$11,"0")+IF(D322="Syg",Beregningsdata!$E$8,"0")+IF(D322="Barns Sygedag",Beregningsdata!$E$9,"0")+IF(D322="Barsel",Beregningsdata!$E$10,"0")</f>
        <v>0</v>
      </c>
    </row>
    <row r="323" spans="1:16" ht="16.5" x14ac:dyDescent="0.25">
      <c r="A323" s="173" t="str">
        <f t="shared" si="31"/>
        <v/>
      </c>
      <c r="B323" s="174" t="str">
        <f t="shared" si="32"/>
        <v>Fredag</v>
      </c>
      <c r="C323" s="176">
        <f t="shared" si="33"/>
        <v>43784</v>
      </c>
      <c r="D323" s="253"/>
      <c r="E323" s="287">
        <f>IF(B323="mandag",MedarbejderData!$V$14,"0")+IF(B323="tirsdag",MedarbejderData!$W$14,"0")+IF(B323="Onsdag",MedarbejderData!$X$14,"0")+IF(B323="torsdag",MedarbejderData!$Y$14,"0")+IF(B323="fredag",MedarbejderData!$Z$14,"0")+IF(B323="lørdag",MedarbejderData!$AA$14,"0")+IF(B323="søndag",MedarbejderData!$AB$14,"0")</f>
        <v>0</v>
      </c>
      <c r="F323" s="254"/>
      <c r="G323" s="254"/>
      <c r="H323" s="254"/>
      <c r="I323" s="254"/>
      <c r="J323" s="258">
        <f>IF(E323+F323+G323&lt;Beregningsdata!$G$18,E323+F323+G323,E323+F323+G323-Beregningsdata!$G$17)</f>
        <v>0</v>
      </c>
      <c r="K323" s="259" t="str">
        <f>IF(J323&gt;Beregningsdata!$G$26,Beregningsdata!$F$26,IF(AND(J323&lt;J323+Beregningsdata!$F$26,J323&gt;Beregningsdata!$F$25),J323-Beregningsdata!$F$25,""))</f>
        <v/>
      </c>
      <c r="L323" s="259" t="str">
        <f>IF(J323&gt;Beregningsdata!$F$27,J323-Beregningsdata!$F$27,"")</f>
        <v/>
      </c>
      <c r="M323" s="254"/>
      <c r="N323" s="254"/>
      <c r="O323" s="254"/>
      <c r="P323" s="211">
        <f>IF(D323="Ferie",Beregningsdata!$E$6,"0")+IF(D323="Feriefridag",Beregningsdata!$E$12,"0")+IF(D323="Fri",Beregningsdata!$E$11,"0")+IF(D323="Syg",Beregningsdata!$E$8,"0")+IF(D323="Barns Sygedag",Beregningsdata!$E$9,"0")+IF(D323="Barsel",Beregningsdata!$E$10,"0")</f>
        <v>0</v>
      </c>
    </row>
    <row r="324" spans="1:16" ht="16.5" x14ac:dyDescent="0.25">
      <c r="A324" s="173" t="str">
        <f t="shared" si="31"/>
        <v/>
      </c>
      <c r="B324" s="174" t="str">
        <f t="shared" si="32"/>
        <v>Lørdag</v>
      </c>
      <c r="C324" s="176">
        <f t="shared" si="33"/>
        <v>43785</v>
      </c>
      <c r="D324" s="253"/>
      <c r="E324" s="287">
        <f>IF(B324="mandag",MedarbejderData!$V$14,"0")+IF(B324="tirsdag",MedarbejderData!$W$14,"0")+IF(B324="Onsdag",MedarbejderData!$X$14,"0")+IF(B324="torsdag",MedarbejderData!$Y$14,"0")+IF(B324="fredag",MedarbejderData!$Z$14,"0")+IF(B324="lørdag",MedarbejderData!$AA$14,"0")+IF(B324="søndag",MedarbejderData!$AB$14,"0")</f>
        <v>0</v>
      </c>
      <c r="F324" s="254"/>
      <c r="G324" s="254"/>
      <c r="H324" s="254"/>
      <c r="I324" s="254"/>
      <c r="J324" s="258">
        <f>IF(E324+F324+G324&lt;Beregningsdata!$G$18,E324+F324+G324,E324+F324+G324-Beregningsdata!$G$17)</f>
        <v>0</v>
      </c>
      <c r="K324" s="259" t="str">
        <f>IF(J324&gt;Beregningsdata!$G$26,Beregningsdata!$F$26,IF(AND(J324&lt;J324+Beregningsdata!$F$26,J324&gt;Beregningsdata!$F$25),J324-Beregningsdata!$F$25,""))</f>
        <v/>
      </c>
      <c r="L324" s="259" t="str">
        <f>IF(J324&gt;Beregningsdata!$F$27,J324-Beregningsdata!$F$27,"")</f>
        <v/>
      </c>
      <c r="M324" s="254"/>
      <c r="N324" s="254"/>
      <c r="O324" s="254"/>
      <c r="P324" s="211">
        <f>IF(D324="Ferie",Beregningsdata!$E$6,"0")+IF(D324="Feriefridag",Beregningsdata!$E$12,"0")+IF(D324="Fri",Beregningsdata!$E$11,"0")+IF(D324="Syg",Beregningsdata!$E$8,"0")+IF(D324="Barns Sygedag",Beregningsdata!$E$9,"0")+IF(D324="Barsel",Beregningsdata!$E$10,"0")</f>
        <v>0</v>
      </c>
    </row>
    <row r="325" spans="1:16" ht="16.5" x14ac:dyDescent="0.25">
      <c r="A325" s="173" t="str">
        <f t="shared" si="31"/>
        <v/>
      </c>
      <c r="B325" s="174" t="str">
        <f t="shared" si="32"/>
        <v>Søndag</v>
      </c>
      <c r="C325" s="176">
        <f t="shared" si="33"/>
        <v>43786</v>
      </c>
      <c r="D325" s="253"/>
      <c r="E325" s="287">
        <f>IF(B325="mandag",MedarbejderData!$V$14,"0")+IF(B325="tirsdag",MedarbejderData!$W$14,"0")+IF(B325="Onsdag",MedarbejderData!$X$14,"0")+IF(B325="torsdag",MedarbejderData!$Y$14,"0")+IF(B325="fredag",MedarbejderData!$Z$14,"0")+IF(B325="lørdag",MedarbejderData!$AA$14,"0")+IF(B325="søndag",MedarbejderData!$AB$14,"0")</f>
        <v>0</v>
      </c>
      <c r="F325" s="254"/>
      <c r="G325" s="254"/>
      <c r="H325" s="254"/>
      <c r="I325" s="254"/>
      <c r="J325" s="258">
        <f>IF(E325+F325+G325&lt;Beregningsdata!$G$18,E325+F325+G325,E325+F325+G325-Beregningsdata!$G$17)</f>
        <v>0</v>
      </c>
      <c r="K325" s="259" t="str">
        <f>IF(J325&gt;Beregningsdata!$G$26,Beregningsdata!$F$26,IF(AND(J325&lt;J325+Beregningsdata!$F$26,J325&gt;Beregningsdata!$F$25),J325-Beregningsdata!$F$25,""))</f>
        <v/>
      </c>
      <c r="L325" s="259" t="str">
        <f>IF(J325&gt;Beregningsdata!$F$27,J325-Beregningsdata!$F$27,"")</f>
        <v/>
      </c>
      <c r="M325" s="254"/>
      <c r="N325" s="254"/>
      <c r="O325" s="254"/>
      <c r="P325" s="211">
        <f>IF(D325="Ferie",Beregningsdata!$E$6,"0")+IF(D325="Feriefridag",Beregningsdata!$E$12,"0")+IF(D325="Fri",Beregningsdata!$E$11,"0")+IF(D325="Syg",Beregningsdata!$E$8,"0")+IF(D325="Barns Sygedag",Beregningsdata!$E$9,"0")+IF(D325="Barsel",Beregningsdata!$E$10,"0")</f>
        <v>0</v>
      </c>
    </row>
    <row r="326" spans="1:16" ht="16.5" x14ac:dyDescent="0.25">
      <c r="A326" s="173">
        <f t="shared" si="31"/>
        <v>47</v>
      </c>
      <c r="B326" s="174" t="str">
        <f t="shared" si="32"/>
        <v>Mandag</v>
      </c>
      <c r="C326" s="177">
        <f t="shared" si="33"/>
        <v>43787</v>
      </c>
      <c r="D326" s="253"/>
      <c r="E326" s="287">
        <f>IF(B326="mandag",MedarbejderData!$V$14,"0")+IF(B326="tirsdag",MedarbejderData!$W$14,"0")+IF(B326="Onsdag",MedarbejderData!$X$14,"0")+IF(B326="torsdag",MedarbejderData!$Y$14,"0")+IF(B326="fredag",MedarbejderData!$Z$14,"0")+IF(B326="lørdag",MedarbejderData!$AA$14,"0")+IF(B326="søndag",MedarbejderData!$AB$14,"0")</f>
        <v>0</v>
      </c>
      <c r="F326" s="254"/>
      <c r="G326" s="254"/>
      <c r="H326" s="254"/>
      <c r="I326" s="254"/>
      <c r="J326" s="258">
        <f>IF(E326+F326+G326&lt;Beregningsdata!$G$18,E326+F326+G326,E326+F326+G326-Beregningsdata!$G$17)</f>
        <v>0</v>
      </c>
      <c r="K326" s="259" t="str">
        <f>IF(J326&gt;Beregningsdata!$G$26,Beregningsdata!$F$26,IF(AND(J326&lt;J326+Beregningsdata!$F$26,J326&gt;Beregningsdata!$F$25),J326-Beregningsdata!$F$25,""))</f>
        <v/>
      </c>
      <c r="L326" s="259" t="str">
        <f>IF(J326&gt;Beregningsdata!$F$27,J326-Beregningsdata!$F$27,"")</f>
        <v/>
      </c>
      <c r="M326" s="254"/>
      <c r="N326" s="254"/>
      <c r="O326" s="254"/>
      <c r="P326" s="212">
        <f>IF(D326="Ferie",Beregningsdata!$E$6,"0")+IF(D326="Feriefridag",Beregningsdata!$E$12,"0")+IF(D326="Fri",Beregningsdata!$E$11,"0")+IF(D326="Syg",Beregningsdata!$E$8,"0")+IF(D326="Barns Sygedag",Beregningsdata!$E$9,"0")+IF(D326="Barsel",Beregningsdata!$E$10,"0")</f>
        <v>0</v>
      </c>
    </row>
    <row r="327" spans="1:16" ht="16.5" x14ac:dyDescent="0.25">
      <c r="A327" s="178"/>
      <c r="B327" s="179"/>
      <c r="C327" s="180"/>
      <c r="D327" s="206"/>
      <c r="E327" s="215">
        <f>SUM(E292:E326)</f>
        <v>0</v>
      </c>
      <c r="F327" s="215">
        <f t="shared" ref="F327:I327" si="34">SUM(F292:F326)</f>
        <v>0</v>
      </c>
      <c r="G327" s="215">
        <f t="shared" si="34"/>
        <v>0</v>
      </c>
      <c r="H327" s="215">
        <f t="shared" si="34"/>
        <v>0</v>
      </c>
      <c r="I327" s="215">
        <f t="shared" si="34"/>
        <v>0</v>
      </c>
      <c r="J327" s="215">
        <f>SUM(J292:J326)</f>
        <v>0</v>
      </c>
      <c r="K327" s="215">
        <f t="shared" ref="K327:N327" si="35">SUM(K292:K326)</f>
        <v>0</v>
      </c>
      <c r="L327" s="215">
        <f t="shared" si="35"/>
        <v>0</v>
      </c>
      <c r="M327" s="215">
        <f t="shared" si="35"/>
        <v>0</v>
      </c>
      <c r="N327" s="215">
        <f t="shared" si="35"/>
        <v>0</v>
      </c>
      <c r="O327" s="215">
        <f>SUM(O292:O326)</f>
        <v>0</v>
      </c>
      <c r="P327" s="221"/>
    </row>
    <row r="328" spans="1:16" x14ac:dyDescent="0.25">
      <c r="A328" s="182"/>
      <c r="B328" s="183"/>
      <c r="C328" s="183"/>
      <c r="D328" s="183"/>
      <c r="E328" s="184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6"/>
    </row>
    <row r="329" spans="1:16" x14ac:dyDescent="0.25">
      <c r="A329" s="187" t="s">
        <v>87</v>
      </c>
      <c r="B329" s="241"/>
      <c r="C329" s="242"/>
      <c r="D329" s="267"/>
      <c r="E329" s="269"/>
      <c r="F329" s="268"/>
      <c r="G329" s="185"/>
      <c r="H329" s="185"/>
      <c r="I329" s="185"/>
      <c r="J329" s="185"/>
      <c r="K329" s="185"/>
      <c r="L329" s="185"/>
      <c r="M329" s="185"/>
      <c r="N329" s="185"/>
      <c r="O329" s="185"/>
      <c r="P329" s="186"/>
    </row>
    <row r="330" spans="1:16" x14ac:dyDescent="0.25">
      <c r="A330" s="187" t="s">
        <v>87</v>
      </c>
      <c r="B330" s="241"/>
      <c r="C330" s="242"/>
      <c r="D330" s="267"/>
      <c r="E330" s="269"/>
      <c r="F330" s="268"/>
      <c r="G330" s="185"/>
      <c r="H330" s="185"/>
      <c r="I330" s="185"/>
      <c r="J330" s="185"/>
      <c r="K330" s="185"/>
      <c r="L330" s="185"/>
      <c r="M330" s="185"/>
      <c r="N330" s="185"/>
      <c r="O330" s="185"/>
      <c r="P330" s="186"/>
    </row>
    <row r="331" spans="1:16" x14ac:dyDescent="0.25">
      <c r="A331" s="187" t="s">
        <v>87</v>
      </c>
      <c r="B331" s="241"/>
      <c r="C331" s="242"/>
      <c r="D331" s="267"/>
      <c r="E331" s="269"/>
      <c r="F331" s="268"/>
      <c r="G331" s="185"/>
      <c r="H331" s="185"/>
      <c r="I331" s="185"/>
      <c r="J331" s="185"/>
      <c r="K331" s="185"/>
      <c r="L331" s="185"/>
      <c r="M331" s="185"/>
      <c r="N331" s="185"/>
      <c r="O331" s="185"/>
      <c r="P331" s="186"/>
    </row>
    <row r="332" spans="1:16" x14ac:dyDescent="0.25">
      <c r="A332" s="188"/>
      <c r="B332" s="189"/>
      <c r="C332" s="189"/>
      <c r="D332" s="189"/>
      <c r="E332" s="190"/>
      <c r="F332" s="190"/>
      <c r="G332" s="190"/>
      <c r="H332" s="190"/>
      <c r="I332" s="190"/>
      <c r="J332" s="190"/>
      <c r="K332" s="190"/>
      <c r="L332" s="190"/>
      <c r="M332" s="190"/>
      <c r="N332" s="190"/>
      <c r="O332" s="190"/>
      <c r="P332" s="191"/>
    </row>
    <row r="333" spans="1:16" x14ac:dyDescent="0.25">
      <c r="A333" s="192"/>
      <c r="B333" s="192"/>
      <c r="C333" s="192"/>
      <c r="D333" s="192"/>
      <c r="E333" s="193"/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2"/>
    </row>
    <row r="334" spans="1:16" x14ac:dyDescent="0.25">
      <c r="A334" s="1">
        <v>8</v>
      </c>
    </row>
    <row r="335" spans="1:16" x14ac:dyDescent="0.25">
      <c r="A335" s="347" t="s">
        <v>0</v>
      </c>
      <c r="B335" s="348"/>
      <c r="C335" s="240" t="s">
        <v>148</v>
      </c>
      <c r="D335" s="172" t="s">
        <v>1</v>
      </c>
      <c r="E335" s="265"/>
    </row>
    <row r="336" spans="1:16" x14ac:dyDescent="0.25">
      <c r="A336" s="349" t="str">
        <f>MedarbejderData!B15</f>
        <v>n8</v>
      </c>
      <c r="B336" s="350"/>
      <c r="C336" s="243" t="str">
        <f>MedarbejderData!C15</f>
        <v>l8</v>
      </c>
      <c r="D336" s="243" t="str">
        <f>MedarbejderData!D15</f>
        <v>a8</v>
      </c>
      <c r="E336" s="266"/>
    </row>
    <row r="337" spans="1:16" ht="28.5" customHeight="1" x14ac:dyDescent="0.25">
      <c r="A337" s="346" t="s">
        <v>222</v>
      </c>
      <c r="B337" s="346" t="s">
        <v>150</v>
      </c>
      <c r="C337" s="346" t="s">
        <v>225</v>
      </c>
      <c r="D337" s="346" t="s">
        <v>224</v>
      </c>
      <c r="E337" s="346" t="str">
        <f>Beregningsdata!B21</f>
        <v>Rengøring</v>
      </c>
      <c r="F337" s="346" t="str">
        <f>Beregningsdata!C21</f>
        <v>Ventilation</v>
      </c>
      <c r="G337" s="346" t="str">
        <f>Beregningsdata!D21</f>
        <v>Vinduespolering</v>
      </c>
      <c r="H337" s="346" t="str">
        <f>Beregningsdata!E21</f>
        <v>Rengøring</v>
      </c>
      <c r="I337" s="346" t="str">
        <f>Beregningsdata!F21</f>
        <v>Graffiti</v>
      </c>
      <c r="J337" s="346" t="s">
        <v>230</v>
      </c>
      <c r="K337" s="328" t="s">
        <v>226</v>
      </c>
      <c r="L337" s="328" t="s">
        <v>60</v>
      </c>
      <c r="M337" s="328" t="s">
        <v>228</v>
      </c>
      <c r="N337" s="328" t="s">
        <v>227</v>
      </c>
      <c r="O337" s="328" t="s">
        <v>229</v>
      </c>
      <c r="P337" s="346" t="s">
        <v>223</v>
      </c>
    </row>
    <row r="338" spans="1:16" x14ac:dyDescent="0.25">
      <c r="A338" s="341"/>
      <c r="B338" s="341"/>
      <c r="C338" s="341"/>
      <c r="D338" s="341"/>
      <c r="E338" s="341"/>
      <c r="F338" s="341"/>
      <c r="G338" s="341"/>
      <c r="H338" s="341"/>
      <c r="I338" s="341"/>
      <c r="J338" s="341"/>
      <c r="K338" s="330"/>
      <c r="L338" s="330"/>
      <c r="M338" s="330"/>
      <c r="N338" s="330"/>
      <c r="O338" s="330"/>
      <c r="P338" s="340"/>
    </row>
    <row r="339" spans="1:16" ht="16.5" x14ac:dyDescent="0.25">
      <c r="A339" s="173" t="str">
        <f t="shared" ref="A339:A373" si="36">IF(OR(SUM(C339)&lt;360,AND(ROW()&lt;&gt;3,WEEKDAY(C339,WDT)&lt;&gt;1)),"",TRUNC((C339-WEEKDAY(C339,WDT)-DATE(YEAR(C339+4-WEEKDAY(C339,WDT)),1,-10))/7))</f>
        <v/>
      </c>
      <c r="B339" s="174" t="str">
        <f>PROPER(TEXT(C339,"dddd"))</f>
        <v>Tirsdag</v>
      </c>
      <c r="C339" s="175">
        <f>A3</f>
        <v>43753</v>
      </c>
      <c r="D339" s="253"/>
      <c r="E339" s="287">
        <f>IF(B339="mandag",MedarbejderData!$V$15,"0")+IF(B339="tirsdag",MedarbejderData!$W$15,"0")+IF(B339="Onsdag",MedarbejderData!$X$15,"0")+IF(B339="torsdag",MedarbejderData!$Y$15,"0")+IF(B339="fredag",MedarbejderData!$Z$15,"0")+IF(B339="lørdag",MedarbejderData!$AA$15,"0")+IF(B339="søndag",MedarbejderData!$AB$15,"0")</f>
        <v>0</v>
      </c>
      <c r="F339" s="254"/>
      <c r="G339" s="254"/>
      <c r="H339" s="254"/>
      <c r="I339" s="254"/>
      <c r="J339" s="258">
        <f>IF(E339+F339+G339&lt;Beregningsdata!$G$18,E339+F339+G339,E339+F339+G339-Beregningsdata!$G$17)</f>
        <v>0</v>
      </c>
      <c r="K339" s="259" t="str">
        <f>IF(J339&gt;Beregningsdata!$G$26,Beregningsdata!$F$26,IF(AND(J339&lt;J339+Beregningsdata!$F$26,J339&gt;Beregningsdata!$F$25),J339-Beregningsdata!$F$25,""))</f>
        <v/>
      </c>
      <c r="L339" s="259" t="str">
        <f>IF(J339&gt;Beregningsdata!$F$27,J339-Beregningsdata!$F$27,"")</f>
        <v/>
      </c>
      <c r="M339" s="254"/>
      <c r="N339" s="254"/>
      <c r="O339" s="254"/>
      <c r="P339" s="210">
        <f>IF(D339="Ferie",Beregningsdata!$E$6,"0")+IF(D339="Feriefridag",Beregningsdata!$E$12,"0")+IF(D339="Fri",Beregningsdata!$E$11,"0")+IF(D339="Syg",Beregningsdata!$E$8,"0")+IF(D339="Barns Sygedag",Beregningsdata!$E$9,"0")+IF(D339="Barsel",Beregningsdata!$E$10,"0")</f>
        <v>0</v>
      </c>
    </row>
    <row r="340" spans="1:16" ht="16.5" x14ac:dyDescent="0.25">
      <c r="A340" s="173" t="str">
        <f t="shared" si="36"/>
        <v/>
      </c>
      <c r="B340" s="174" t="str">
        <f t="shared" ref="B340:B373" si="37">PROPER(TEXT(C340,"dddd"))</f>
        <v>Onsdag</v>
      </c>
      <c r="C340" s="176">
        <f>C339+1</f>
        <v>43754</v>
      </c>
      <c r="D340" s="253"/>
      <c r="E340" s="287">
        <f>IF(B340="mandag",MedarbejderData!$V$15,"0")+IF(B340="tirsdag",MedarbejderData!$W$15,"0")+IF(B340="Onsdag",MedarbejderData!$X$15,"0")+IF(B340="torsdag",MedarbejderData!$Y$15,"0")+IF(B340="fredag",MedarbejderData!$Z$15,"0")+IF(B340="lørdag",MedarbejderData!$AA$15,"0")+IF(B340="søndag",MedarbejderData!$AB$15,"0")</f>
        <v>0</v>
      </c>
      <c r="F340" s="254"/>
      <c r="G340" s="254"/>
      <c r="H340" s="254"/>
      <c r="I340" s="254"/>
      <c r="J340" s="258">
        <f>IF(E340+F340+G340&lt;Beregningsdata!$G$18,E340+F340+G340,E340+F340+G340-Beregningsdata!$G$17)</f>
        <v>0</v>
      </c>
      <c r="K340" s="259" t="str">
        <f>IF(J340&gt;Beregningsdata!$G$26,Beregningsdata!$F$26,IF(AND(J340&lt;J340+Beregningsdata!$F$26,J340&gt;Beregningsdata!$F$25),J340-Beregningsdata!$F$25,""))</f>
        <v/>
      </c>
      <c r="L340" s="259" t="str">
        <f>IF(J340&gt;Beregningsdata!$F$27,J340-Beregningsdata!$F$27,"")</f>
        <v/>
      </c>
      <c r="M340" s="254"/>
      <c r="N340" s="254"/>
      <c r="O340" s="254"/>
      <c r="P340" s="211">
        <f>IF(D340="Ferie",Beregningsdata!$E$6,"0")+IF(D340="Feriefridag",Beregningsdata!$E$12,"0")+IF(D340="Fri",Beregningsdata!$E$11,"0")+IF(D340="Syg",Beregningsdata!$E$8,"0")+IF(D340="Barns Sygedag",Beregningsdata!$E$9,"0")+IF(D340="Barsel",Beregningsdata!$E$10,"0")</f>
        <v>0</v>
      </c>
    </row>
    <row r="341" spans="1:16" ht="16.5" x14ac:dyDescent="0.25">
      <c r="A341" s="173" t="str">
        <f t="shared" si="36"/>
        <v/>
      </c>
      <c r="B341" s="174" t="str">
        <f t="shared" si="37"/>
        <v>Torsdag</v>
      </c>
      <c r="C341" s="176">
        <f t="shared" ref="C341:C373" si="38">C340+1</f>
        <v>43755</v>
      </c>
      <c r="D341" s="253"/>
      <c r="E341" s="287">
        <f>IF(B341="mandag",MedarbejderData!$V$15,"0")+IF(B341="tirsdag",MedarbejderData!$W$15,"0")+IF(B341="Onsdag",MedarbejderData!$X$15,"0")+IF(B341="torsdag",MedarbejderData!$Y$15,"0")+IF(B341="fredag",MedarbejderData!$Z$15,"0")+IF(B341="lørdag",MedarbejderData!$AA$15,"0")+IF(B341="søndag",MedarbejderData!$AB$15,"0")</f>
        <v>0</v>
      </c>
      <c r="F341" s="254"/>
      <c r="G341" s="254"/>
      <c r="H341" s="254"/>
      <c r="I341" s="254"/>
      <c r="J341" s="258">
        <f>IF(E341+F341+G341&lt;Beregningsdata!$G$18,E341+F341+G341,E341+F341+G341-Beregningsdata!$G$17)</f>
        <v>0</v>
      </c>
      <c r="K341" s="259" t="str">
        <f>IF(J341&gt;Beregningsdata!$G$26,Beregningsdata!$F$26,IF(AND(J341&lt;J341+Beregningsdata!$F$26,J341&gt;Beregningsdata!$F$25),J341-Beregningsdata!$F$25,""))</f>
        <v/>
      </c>
      <c r="L341" s="259" t="str">
        <f>IF(J341&gt;Beregningsdata!$F$27,J341-Beregningsdata!$F$27,"")</f>
        <v/>
      </c>
      <c r="M341" s="254"/>
      <c r="N341" s="254"/>
      <c r="O341" s="254"/>
      <c r="P341" s="211">
        <f>IF(D341="Ferie",Beregningsdata!$E$6,"0")+IF(D341="Feriefridag",Beregningsdata!$E$12,"0")+IF(D341="Fri",Beregningsdata!$E$11,"0")+IF(D341="Syg",Beregningsdata!$E$8,"0")+IF(D341="Barns Sygedag",Beregningsdata!$E$9,"0")+IF(D341="Barsel",Beregningsdata!$E$10,"0")</f>
        <v>0</v>
      </c>
    </row>
    <row r="342" spans="1:16" ht="16.5" x14ac:dyDescent="0.25">
      <c r="A342" s="173" t="str">
        <f t="shared" si="36"/>
        <v/>
      </c>
      <c r="B342" s="174" t="str">
        <f t="shared" si="37"/>
        <v>Fredag</v>
      </c>
      <c r="C342" s="176">
        <f t="shared" si="38"/>
        <v>43756</v>
      </c>
      <c r="D342" s="253"/>
      <c r="E342" s="287">
        <f>IF(B342="mandag",MedarbejderData!$V$15,"0")+IF(B342="tirsdag",MedarbejderData!$W$15,"0")+IF(B342="Onsdag",MedarbejderData!$X$15,"0")+IF(B342="torsdag",MedarbejderData!$Y$15,"0")+IF(B342="fredag",MedarbejderData!$Z$15,"0")+IF(B342="lørdag",MedarbejderData!$AA$15,"0")+IF(B342="søndag",MedarbejderData!$AB$15,"0")</f>
        <v>0</v>
      </c>
      <c r="F342" s="254"/>
      <c r="G342" s="254"/>
      <c r="H342" s="254"/>
      <c r="I342" s="254"/>
      <c r="J342" s="258">
        <f>IF(E342+F342+G342&lt;Beregningsdata!$G$18,E342+F342+G342,E342+F342+G342-Beregningsdata!$G$17)</f>
        <v>0</v>
      </c>
      <c r="K342" s="259" t="str">
        <f>IF(J342&gt;Beregningsdata!$G$26,Beregningsdata!$F$26,IF(AND(J342&lt;J342+Beregningsdata!$F$26,J342&gt;Beregningsdata!$F$25),J342-Beregningsdata!$F$25,""))</f>
        <v/>
      </c>
      <c r="L342" s="259" t="str">
        <f>IF(J342&gt;Beregningsdata!$F$27,J342-Beregningsdata!$F$27,"")</f>
        <v/>
      </c>
      <c r="M342" s="254"/>
      <c r="N342" s="254"/>
      <c r="O342" s="254"/>
      <c r="P342" s="211">
        <f>IF(D342="Ferie",Beregningsdata!$E$6,"0")+IF(D342="Feriefridag",Beregningsdata!$E$12,"0")+IF(D342="Fri",Beregningsdata!$E$11,"0")+IF(D342="Syg",Beregningsdata!$E$8,"0")+IF(D342="Barns Sygedag",Beregningsdata!$E$9,"0")+IF(D342="Barsel",Beregningsdata!$E$10,"0")</f>
        <v>0</v>
      </c>
    </row>
    <row r="343" spans="1:16" ht="16.5" x14ac:dyDescent="0.25">
      <c r="A343" s="173" t="str">
        <f t="shared" si="36"/>
        <v/>
      </c>
      <c r="B343" s="174" t="str">
        <f t="shared" si="37"/>
        <v>Lørdag</v>
      </c>
      <c r="C343" s="176">
        <f t="shared" si="38"/>
        <v>43757</v>
      </c>
      <c r="D343" s="253"/>
      <c r="E343" s="287">
        <f>IF(B343="mandag",MedarbejderData!$V$15,"0")+IF(B343="tirsdag",MedarbejderData!$W$15,"0")+IF(B343="Onsdag",MedarbejderData!$X$15,"0")+IF(B343="torsdag",MedarbejderData!$Y$15,"0")+IF(B343="fredag",MedarbejderData!$Z$15,"0")+IF(B343="lørdag",MedarbejderData!$AA$15,"0")+IF(B343="søndag",MedarbejderData!$AB$15,"0")</f>
        <v>0</v>
      </c>
      <c r="F343" s="254"/>
      <c r="G343" s="254"/>
      <c r="H343" s="254"/>
      <c r="I343" s="254"/>
      <c r="J343" s="258">
        <f>IF(E343+F343+G343&lt;Beregningsdata!$G$18,E343+F343+G343,E343+F343+G343-Beregningsdata!$G$17)</f>
        <v>0</v>
      </c>
      <c r="K343" s="259" t="str">
        <f>IF(J343&gt;Beregningsdata!$G$26,Beregningsdata!$F$26,IF(AND(J343&lt;J343+Beregningsdata!$F$26,J343&gt;Beregningsdata!$F$25),J343-Beregningsdata!$F$25,""))</f>
        <v/>
      </c>
      <c r="L343" s="259" t="str">
        <f>IF(J343&gt;Beregningsdata!$F$27,J343-Beregningsdata!$F$27,"")</f>
        <v/>
      </c>
      <c r="M343" s="254"/>
      <c r="N343" s="254"/>
      <c r="O343" s="254"/>
      <c r="P343" s="211">
        <f>IF(D343="Ferie",Beregningsdata!$E$6,"0")+IF(D343="Feriefridag",Beregningsdata!$E$12,"0")+IF(D343="Fri",Beregningsdata!$E$11,"0")+IF(D343="Syg",Beregningsdata!$E$8,"0")+IF(D343="Barns Sygedag",Beregningsdata!$E$9,"0")+IF(D343="Barsel",Beregningsdata!$E$10,"0")</f>
        <v>0</v>
      </c>
    </row>
    <row r="344" spans="1:16" ht="16.5" x14ac:dyDescent="0.25">
      <c r="A344" s="173" t="str">
        <f t="shared" si="36"/>
        <v/>
      </c>
      <c r="B344" s="174" t="str">
        <f t="shared" si="37"/>
        <v>Søndag</v>
      </c>
      <c r="C344" s="176">
        <f t="shared" si="38"/>
        <v>43758</v>
      </c>
      <c r="D344" s="253"/>
      <c r="E344" s="287">
        <f>IF(B344="mandag",MedarbejderData!$V$15,"0")+IF(B344="tirsdag",MedarbejderData!$W$15,"0")+IF(B344="Onsdag",MedarbejderData!$X$15,"0")+IF(B344="torsdag",MedarbejderData!$Y$15,"0")+IF(B344="fredag",MedarbejderData!$Z$15,"0")+IF(B344="lørdag",MedarbejderData!$AA$15,"0")+IF(B344="søndag",MedarbejderData!$AB$15,"0")</f>
        <v>0</v>
      </c>
      <c r="F344" s="254"/>
      <c r="G344" s="254"/>
      <c r="H344" s="254"/>
      <c r="I344" s="254"/>
      <c r="J344" s="258">
        <f>IF(E344+F344+G344&lt;Beregningsdata!$G$18,E344+F344+G344,E344+F344+G344-Beregningsdata!$G$17)</f>
        <v>0</v>
      </c>
      <c r="K344" s="259" t="str">
        <f>IF(J344&gt;Beregningsdata!$G$26,Beregningsdata!$F$26,IF(AND(J344&lt;J344+Beregningsdata!$F$26,J344&gt;Beregningsdata!$F$25),J344-Beregningsdata!$F$25,""))</f>
        <v/>
      </c>
      <c r="L344" s="259" t="str">
        <f>IF(J344&gt;Beregningsdata!$F$27,J344-Beregningsdata!$F$27,"")</f>
        <v/>
      </c>
      <c r="M344" s="254"/>
      <c r="N344" s="254"/>
      <c r="O344" s="254"/>
      <c r="P344" s="211">
        <f>IF(D344="Ferie",Beregningsdata!$E$6,"0")+IF(D344="Feriefridag",Beregningsdata!$E$12,"0")+IF(D344="Fri",Beregningsdata!$E$11,"0")+IF(D344="Syg",Beregningsdata!$E$8,"0")+IF(D344="Barns Sygedag",Beregningsdata!$E$9,"0")+IF(D344="Barsel",Beregningsdata!$E$10,"0")</f>
        <v>0</v>
      </c>
    </row>
    <row r="345" spans="1:16" ht="16.5" x14ac:dyDescent="0.25">
      <c r="A345" s="173">
        <f t="shared" si="36"/>
        <v>43</v>
      </c>
      <c r="B345" s="174" t="str">
        <f t="shared" si="37"/>
        <v>Mandag</v>
      </c>
      <c r="C345" s="176">
        <f t="shared" si="38"/>
        <v>43759</v>
      </c>
      <c r="D345" s="253"/>
      <c r="E345" s="287">
        <f>IF(B345="mandag",MedarbejderData!$V$15,"0")+IF(B345="tirsdag",MedarbejderData!$W$15,"0")+IF(B345="Onsdag",MedarbejderData!$X$15,"0")+IF(B345="torsdag",MedarbejderData!$Y$15,"0")+IF(B345="fredag",MedarbejderData!$Z$15,"0")+IF(B345="lørdag",MedarbejderData!$AA$15,"0")+IF(B345="søndag",MedarbejderData!$AB$15,"0")</f>
        <v>0</v>
      </c>
      <c r="F345" s="254"/>
      <c r="G345" s="254"/>
      <c r="H345" s="254"/>
      <c r="I345" s="254"/>
      <c r="J345" s="258">
        <f>IF(E345+F345+G345&lt;Beregningsdata!$G$18,E345+F345+G345,E345+F345+G345-Beregningsdata!$G$17)</f>
        <v>0</v>
      </c>
      <c r="K345" s="259" t="str">
        <f>IF(J345&gt;Beregningsdata!$G$26,Beregningsdata!$F$26,IF(AND(J345&lt;J345+Beregningsdata!$F$26,J345&gt;Beregningsdata!$F$25),J345-Beregningsdata!$F$25,""))</f>
        <v/>
      </c>
      <c r="L345" s="259" t="str">
        <f>IF(J345&gt;Beregningsdata!$F$27,J345-Beregningsdata!$F$27,"")</f>
        <v/>
      </c>
      <c r="M345" s="254"/>
      <c r="N345" s="254"/>
      <c r="O345" s="254"/>
      <c r="P345" s="211">
        <f>IF(D345="Ferie",Beregningsdata!$E$6,"0")+IF(D345="Feriefridag",Beregningsdata!$E$12,"0")+IF(D345="Fri",Beregningsdata!$E$11,"0")+IF(D345="Syg",Beregningsdata!$E$8,"0")+IF(D345="Barns Sygedag",Beregningsdata!$E$9,"0")+IF(D345="Barsel",Beregningsdata!$E$10,"0")</f>
        <v>0</v>
      </c>
    </row>
    <row r="346" spans="1:16" ht="16.5" x14ac:dyDescent="0.25">
      <c r="A346" s="173" t="str">
        <f t="shared" si="36"/>
        <v/>
      </c>
      <c r="B346" s="174" t="str">
        <f t="shared" si="37"/>
        <v>Tirsdag</v>
      </c>
      <c r="C346" s="176">
        <f t="shared" si="38"/>
        <v>43760</v>
      </c>
      <c r="D346" s="253"/>
      <c r="E346" s="287">
        <f>IF(B346="mandag",MedarbejderData!$V$15,"0")+IF(B346="tirsdag",MedarbejderData!$W$15,"0")+IF(B346="Onsdag",MedarbejderData!$X$15,"0")+IF(B346="torsdag",MedarbejderData!$Y$15,"0")+IF(B346="fredag",MedarbejderData!$Z$15,"0")+IF(B346="lørdag",MedarbejderData!$AA$15,"0")+IF(B346="søndag",MedarbejderData!$AB$15,"0")</f>
        <v>0</v>
      </c>
      <c r="F346" s="254"/>
      <c r="G346" s="254"/>
      <c r="H346" s="254"/>
      <c r="I346" s="254"/>
      <c r="J346" s="258">
        <f>IF(E346+F346+G346&lt;Beregningsdata!$G$18,E346+F346+G346,E346+F346+G346-Beregningsdata!$G$17)</f>
        <v>0</v>
      </c>
      <c r="K346" s="259" t="str">
        <f>IF(J346&gt;Beregningsdata!$G$26,Beregningsdata!$F$26,IF(AND(J346&lt;J346+Beregningsdata!$F$26,J346&gt;Beregningsdata!$F$25),J346-Beregningsdata!$F$25,""))</f>
        <v/>
      </c>
      <c r="L346" s="259" t="str">
        <f>IF(J346&gt;Beregningsdata!$F$27,J346-Beregningsdata!$F$27,"")</f>
        <v/>
      </c>
      <c r="M346" s="254"/>
      <c r="N346" s="254"/>
      <c r="O346" s="254"/>
      <c r="P346" s="211">
        <f>IF(D346="Ferie",Beregningsdata!$E$6,"0")+IF(D346="Feriefridag",Beregningsdata!$E$12,"0")+IF(D346="Fri",Beregningsdata!$E$11,"0")+IF(D346="Syg",Beregningsdata!$E$8,"0")+IF(D346="Barns Sygedag",Beregningsdata!$E$9,"0")+IF(D346="Barsel",Beregningsdata!$E$10,"0")</f>
        <v>0</v>
      </c>
    </row>
    <row r="347" spans="1:16" ht="16.5" x14ac:dyDescent="0.25">
      <c r="A347" s="173" t="str">
        <f t="shared" si="36"/>
        <v/>
      </c>
      <c r="B347" s="174" t="str">
        <f t="shared" si="37"/>
        <v>Onsdag</v>
      </c>
      <c r="C347" s="176">
        <f t="shared" si="38"/>
        <v>43761</v>
      </c>
      <c r="D347" s="253"/>
      <c r="E347" s="287">
        <f>IF(B347="mandag",MedarbejderData!$V$15,"0")+IF(B347="tirsdag",MedarbejderData!$W$15,"0")+IF(B347="Onsdag",MedarbejderData!$X$15,"0")+IF(B347="torsdag",MedarbejderData!$Y$15,"0")+IF(B347="fredag",MedarbejderData!$Z$15,"0")+IF(B347="lørdag",MedarbejderData!$AA$15,"0")+IF(B347="søndag",MedarbejderData!$AB$15,"0")</f>
        <v>0</v>
      </c>
      <c r="F347" s="254"/>
      <c r="G347" s="254"/>
      <c r="H347" s="254"/>
      <c r="I347" s="254"/>
      <c r="J347" s="258">
        <f>IF(E347+F347+G347&lt;Beregningsdata!$G$18,E347+F347+G347,E347+F347+G347-Beregningsdata!$G$17)</f>
        <v>0</v>
      </c>
      <c r="K347" s="259" t="str">
        <f>IF(J347&gt;Beregningsdata!$G$26,Beregningsdata!$F$26,IF(AND(J347&lt;J347+Beregningsdata!$F$26,J347&gt;Beregningsdata!$F$25),J347-Beregningsdata!$F$25,""))</f>
        <v/>
      </c>
      <c r="L347" s="259" t="str">
        <f>IF(J347&gt;Beregningsdata!$F$27,J347-Beregningsdata!$F$27,"")</f>
        <v/>
      </c>
      <c r="M347" s="254"/>
      <c r="N347" s="254"/>
      <c r="O347" s="254"/>
      <c r="P347" s="211">
        <f>IF(D347="Ferie",Beregningsdata!$E$6,"0")+IF(D347="Feriefridag",Beregningsdata!$E$12,"0")+IF(D347="Fri",Beregningsdata!$E$11,"0")+IF(D347="Syg",Beregningsdata!$E$8,"0")+IF(D347="Barns Sygedag",Beregningsdata!$E$9,"0")+IF(D347="Barsel",Beregningsdata!$E$10,"0")</f>
        <v>0</v>
      </c>
    </row>
    <row r="348" spans="1:16" ht="16.5" x14ac:dyDescent="0.25">
      <c r="A348" s="173" t="str">
        <f t="shared" si="36"/>
        <v/>
      </c>
      <c r="B348" s="174" t="str">
        <f t="shared" si="37"/>
        <v>Torsdag</v>
      </c>
      <c r="C348" s="176">
        <f t="shared" si="38"/>
        <v>43762</v>
      </c>
      <c r="D348" s="253"/>
      <c r="E348" s="287">
        <f>IF(B348="mandag",MedarbejderData!$V$15,"0")+IF(B348="tirsdag",MedarbejderData!$W$15,"0")+IF(B348="Onsdag",MedarbejderData!$X$15,"0")+IF(B348="torsdag",MedarbejderData!$Y$15,"0")+IF(B348="fredag",MedarbejderData!$Z$15,"0")+IF(B348="lørdag",MedarbejderData!$AA$15,"0")+IF(B348="søndag",MedarbejderData!$AB$15,"0")</f>
        <v>0</v>
      </c>
      <c r="F348" s="254"/>
      <c r="G348" s="254"/>
      <c r="H348" s="254"/>
      <c r="I348" s="254"/>
      <c r="J348" s="258">
        <f>IF(E348+F348+G348&lt;Beregningsdata!$G$18,E348+F348+G348,E348+F348+G348-Beregningsdata!$G$17)</f>
        <v>0</v>
      </c>
      <c r="K348" s="259" t="str">
        <f>IF(J348&gt;Beregningsdata!$G$26,Beregningsdata!$F$26,IF(AND(J348&lt;J348+Beregningsdata!$F$26,J348&gt;Beregningsdata!$F$25),J348-Beregningsdata!$F$25,""))</f>
        <v/>
      </c>
      <c r="L348" s="259" t="str">
        <f>IF(J348&gt;Beregningsdata!$F$27,J348-Beregningsdata!$F$27,"")</f>
        <v/>
      </c>
      <c r="M348" s="254"/>
      <c r="N348" s="254"/>
      <c r="O348" s="254"/>
      <c r="P348" s="211">
        <f>IF(D348="Ferie",Beregningsdata!$E$6,"0")+IF(D348="Feriefridag",Beregningsdata!$E$12,"0")+IF(D348="Fri",Beregningsdata!$E$11,"0")+IF(D348="Syg",Beregningsdata!$E$8,"0")+IF(D348="Barns Sygedag",Beregningsdata!$E$9,"0")+IF(D348="Barsel",Beregningsdata!$E$10,"0")</f>
        <v>0</v>
      </c>
    </row>
    <row r="349" spans="1:16" ht="16.5" x14ac:dyDescent="0.25">
      <c r="A349" s="173" t="str">
        <f t="shared" si="36"/>
        <v/>
      </c>
      <c r="B349" s="174" t="str">
        <f t="shared" si="37"/>
        <v>Fredag</v>
      </c>
      <c r="C349" s="176">
        <f t="shared" si="38"/>
        <v>43763</v>
      </c>
      <c r="D349" s="253"/>
      <c r="E349" s="287">
        <f>IF(B349="mandag",MedarbejderData!$V$15,"0")+IF(B349="tirsdag",MedarbejderData!$W$15,"0")+IF(B349="Onsdag",MedarbejderData!$X$15,"0")+IF(B349="torsdag",MedarbejderData!$Y$15,"0")+IF(B349="fredag",MedarbejderData!$Z$15,"0")+IF(B349="lørdag",MedarbejderData!$AA$15,"0")+IF(B349="søndag",MedarbejderData!$AB$15,"0")</f>
        <v>0</v>
      </c>
      <c r="F349" s="254"/>
      <c r="G349" s="254"/>
      <c r="H349" s="254"/>
      <c r="I349" s="254"/>
      <c r="J349" s="258">
        <f>IF(E349+F349+G349&lt;Beregningsdata!$G$18,E349+F349+G349,E349+F349+G349-Beregningsdata!$G$17)</f>
        <v>0</v>
      </c>
      <c r="K349" s="259" t="str">
        <f>IF(J349&gt;Beregningsdata!$G$26,Beregningsdata!$F$26,IF(AND(J349&lt;J349+Beregningsdata!$F$26,J349&gt;Beregningsdata!$F$25),J349-Beregningsdata!$F$25,""))</f>
        <v/>
      </c>
      <c r="L349" s="259" t="str">
        <f>IF(J349&gt;Beregningsdata!$F$27,J349-Beregningsdata!$F$27,"")</f>
        <v/>
      </c>
      <c r="M349" s="254"/>
      <c r="N349" s="254"/>
      <c r="O349" s="254"/>
      <c r="P349" s="211">
        <f>IF(D349="Ferie",Beregningsdata!$E$6,"0")+IF(D349="Feriefridag",Beregningsdata!$E$12,"0")+IF(D349="Fri",Beregningsdata!$E$11,"0")+IF(D349="Syg",Beregningsdata!$E$8,"0")+IF(D349="Barns Sygedag",Beregningsdata!$E$9,"0")+IF(D349="Barsel",Beregningsdata!$E$10,"0")</f>
        <v>0</v>
      </c>
    </row>
    <row r="350" spans="1:16" ht="16.5" x14ac:dyDescent="0.25">
      <c r="A350" s="173" t="str">
        <f t="shared" si="36"/>
        <v/>
      </c>
      <c r="B350" s="174" t="str">
        <f t="shared" si="37"/>
        <v>Lørdag</v>
      </c>
      <c r="C350" s="176">
        <f t="shared" si="38"/>
        <v>43764</v>
      </c>
      <c r="D350" s="253"/>
      <c r="E350" s="287">
        <f>IF(B350="mandag",MedarbejderData!$V$15,"0")+IF(B350="tirsdag",MedarbejderData!$W$15,"0")+IF(B350="Onsdag",MedarbejderData!$X$15,"0")+IF(B350="torsdag",MedarbejderData!$Y$15,"0")+IF(B350="fredag",MedarbejderData!$Z$15,"0")+IF(B350="lørdag",MedarbejderData!$AA$15,"0")+IF(B350="søndag",MedarbejderData!$AB$15,"0")</f>
        <v>0</v>
      </c>
      <c r="F350" s="254"/>
      <c r="G350" s="254"/>
      <c r="H350" s="254"/>
      <c r="I350" s="254"/>
      <c r="J350" s="258">
        <f>IF(E350+F350+G350&lt;Beregningsdata!$G$18,E350+F350+G350,E350+F350+G350-Beregningsdata!$G$17)</f>
        <v>0</v>
      </c>
      <c r="K350" s="259" t="str">
        <f>IF(J350&gt;Beregningsdata!$G$26,Beregningsdata!$F$26,IF(AND(J350&lt;J350+Beregningsdata!$F$26,J350&gt;Beregningsdata!$F$25),J350-Beregningsdata!$F$25,""))</f>
        <v/>
      </c>
      <c r="L350" s="259" t="str">
        <f>IF(J350&gt;Beregningsdata!$F$27,J350-Beregningsdata!$F$27,"")</f>
        <v/>
      </c>
      <c r="M350" s="254"/>
      <c r="N350" s="254"/>
      <c r="O350" s="254"/>
      <c r="P350" s="211">
        <f>IF(D350="Ferie",Beregningsdata!$E$6,"0")+IF(D350="Feriefridag",Beregningsdata!$E$12,"0")+IF(D350="Fri",Beregningsdata!$E$11,"0")+IF(D350="Syg",Beregningsdata!$E$8,"0")+IF(D350="Barns Sygedag",Beregningsdata!$E$9,"0")+IF(D350="Barsel",Beregningsdata!$E$10,"0")</f>
        <v>0</v>
      </c>
    </row>
    <row r="351" spans="1:16" ht="16.5" x14ac:dyDescent="0.25">
      <c r="A351" s="173" t="str">
        <f t="shared" si="36"/>
        <v/>
      </c>
      <c r="B351" s="174" t="str">
        <f t="shared" si="37"/>
        <v>Søndag</v>
      </c>
      <c r="C351" s="176">
        <f t="shared" si="38"/>
        <v>43765</v>
      </c>
      <c r="D351" s="253"/>
      <c r="E351" s="287">
        <f>IF(B351="mandag",MedarbejderData!$V$15,"0")+IF(B351="tirsdag",MedarbejderData!$W$15,"0")+IF(B351="Onsdag",MedarbejderData!$X$15,"0")+IF(B351="torsdag",MedarbejderData!$Y$15,"0")+IF(B351="fredag",MedarbejderData!$Z$15,"0")+IF(B351="lørdag",MedarbejderData!$AA$15,"0")+IF(B351="søndag",MedarbejderData!$AB$15,"0")</f>
        <v>0</v>
      </c>
      <c r="F351" s="254"/>
      <c r="G351" s="254"/>
      <c r="H351" s="254"/>
      <c r="I351" s="254"/>
      <c r="J351" s="258">
        <f>IF(E351+F351+G351&lt;Beregningsdata!$G$18,E351+F351+G351,E351+F351+G351-Beregningsdata!$G$17)</f>
        <v>0</v>
      </c>
      <c r="K351" s="259" t="str">
        <f>IF(J351&gt;Beregningsdata!$G$26,Beregningsdata!$F$26,IF(AND(J351&lt;J351+Beregningsdata!$F$26,J351&gt;Beregningsdata!$F$25),J351-Beregningsdata!$F$25,""))</f>
        <v/>
      </c>
      <c r="L351" s="259" t="str">
        <f>IF(J351&gt;Beregningsdata!$F$27,J351-Beregningsdata!$F$27,"")</f>
        <v/>
      </c>
      <c r="M351" s="254"/>
      <c r="N351" s="254"/>
      <c r="O351" s="254"/>
      <c r="P351" s="211">
        <f>IF(D351="Ferie",Beregningsdata!$E$6,"0")+IF(D351="Feriefridag",Beregningsdata!$E$12,"0")+IF(D351="Fri",Beregningsdata!$E$11,"0")+IF(D351="Syg",Beregningsdata!$E$8,"0")+IF(D351="Barns Sygedag",Beregningsdata!$E$9,"0")+IF(D351="Barsel",Beregningsdata!$E$10,"0")</f>
        <v>0</v>
      </c>
    </row>
    <row r="352" spans="1:16" ht="16.5" x14ac:dyDescent="0.25">
      <c r="A352" s="173">
        <f t="shared" si="36"/>
        <v>44</v>
      </c>
      <c r="B352" s="174" t="str">
        <f t="shared" si="37"/>
        <v>Mandag</v>
      </c>
      <c r="C352" s="176">
        <f t="shared" si="38"/>
        <v>43766</v>
      </c>
      <c r="D352" s="253"/>
      <c r="E352" s="287">
        <f>IF(B352="mandag",MedarbejderData!$V$15,"0")+IF(B352="tirsdag",MedarbejderData!$W$15,"0")+IF(B352="Onsdag",MedarbejderData!$X$15,"0")+IF(B352="torsdag",MedarbejderData!$Y$15,"0")+IF(B352="fredag",MedarbejderData!$Z$15,"0")+IF(B352="lørdag",MedarbejderData!$AA$15,"0")+IF(B352="søndag",MedarbejderData!$AB$15,"0")</f>
        <v>0</v>
      </c>
      <c r="F352" s="254"/>
      <c r="G352" s="254"/>
      <c r="H352" s="254"/>
      <c r="I352" s="254"/>
      <c r="J352" s="258">
        <f>IF(E352+F352+G352&lt;Beregningsdata!$G$18,E352+F352+G352,E352+F352+G352-Beregningsdata!$G$17)</f>
        <v>0</v>
      </c>
      <c r="K352" s="259" t="str">
        <f>IF(J352&gt;Beregningsdata!$G$26,Beregningsdata!$F$26,IF(AND(J352&lt;J352+Beregningsdata!$F$26,J352&gt;Beregningsdata!$F$25),J352-Beregningsdata!$F$25,""))</f>
        <v/>
      </c>
      <c r="L352" s="259" t="str">
        <f>IF(J352&gt;Beregningsdata!$F$27,J352-Beregningsdata!$F$27,"")</f>
        <v/>
      </c>
      <c r="M352" s="254"/>
      <c r="N352" s="254"/>
      <c r="O352" s="254"/>
      <c r="P352" s="211">
        <f>IF(D352="Ferie",Beregningsdata!$E$6,"0")+IF(D352="Feriefridag",Beregningsdata!$E$12,"0")+IF(D352="Fri",Beregningsdata!$E$11,"0")+IF(D352="Syg",Beregningsdata!$E$8,"0")+IF(D352="Barns Sygedag",Beregningsdata!$E$9,"0")+IF(D352="Barsel",Beregningsdata!$E$10,"0")</f>
        <v>0</v>
      </c>
    </row>
    <row r="353" spans="1:16" ht="16.5" x14ac:dyDescent="0.25">
      <c r="A353" s="173" t="str">
        <f t="shared" si="36"/>
        <v/>
      </c>
      <c r="B353" s="174" t="str">
        <f t="shared" si="37"/>
        <v>Tirsdag</v>
      </c>
      <c r="C353" s="176">
        <f t="shared" si="38"/>
        <v>43767</v>
      </c>
      <c r="D353" s="253"/>
      <c r="E353" s="287">
        <f>IF(B353="mandag",MedarbejderData!$V$15,"0")+IF(B353="tirsdag",MedarbejderData!$W$15,"0")+IF(B353="Onsdag",MedarbejderData!$X$15,"0")+IF(B353="torsdag",MedarbejderData!$Y$15,"0")+IF(B353="fredag",MedarbejderData!$Z$15,"0")+IF(B353="lørdag",MedarbejderData!$AA$15,"0")+IF(B353="søndag",MedarbejderData!$AB$15,"0")</f>
        <v>0</v>
      </c>
      <c r="F353" s="254"/>
      <c r="G353" s="254"/>
      <c r="H353" s="254"/>
      <c r="I353" s="254"/>
      <c r="J353" s="258">
        <f>IF(E353+F353+G353&lt;Beregningsdata!$G$18,E353+F353+G353,E353+F353+G353-Beregningsdata!$G$17)</f>
        <v>0</v>
      </c>
      <c r="K353" s="259" t="str">
        <f>IF(J353&gt;Beregningsdata!$G$26,Beregningsdata!$F$26,IF(AND(J353&lt;J353+Beregningsdata!$F$26,J353&gt;Beregningsdata!$F$25),J353-Beregningsdata!$F$25,""))</f>
        <v/>
      </c>
      <c r="L353" s="259" t="str">
        <f>IF(J353&gt;Beregningsdata!$F$27,J353-Beregningsdata!$F$27,"")</f>
        <v/>
      </c>
      <c r="M353" s="254"/>
      <c r="N353" s="254"/>
      <c r="O353" s="254"/>
      <c r="P353" s="211">
        <f>IF(D353="Ferie",Beregningsdata!$E$6,"0")+IF(D353="Feriefridag",Beregningsdata!$E$12,"0")+IF(D353="Fri",Beregningsdata!$E$11,"0")+IF(D353="Syg",Beregningsdata!$E$8,"0")+IF(D353="Barns Sygedag",Beregningsdata!$E$9,"0")+IF(D353="Barsel",Beregningsdata!$E$10,"0")</f>
        <v>0</v>
      </c>
    </row>
    <row r="354" spans="1:16" ht="16.5" x14ac:dyDescent="0.25">
      <c r="A354" s="173" t="str">
        <f t="shared" si="36"/>
        <v/>
      </c>
      <c r="B354" s="174" t="str">
        <f t="shared" si="37"/>
        <v>Onsdag</v>
      </c>
      <c r="C354" s="176">
        <f t="shared" si="38"/>
        <v>43768</v>
      </c>
      <c r="D354" s="253"/>
      <c r="E354" s="287">
        <f>IF(B354="mandag",MedarbejderData!$V$15,"0")+IF(B354="tirsdag",MedarbejderData!$W$15,"0")+IF(B354="Onsdag",MedarbejderData!$X$15,"0")+IF(B354="torsdag",MedarbejderData!$Y$15,"0")+IF(B354="fredag",MedarbejderData!$Z$15,"0")+IF(B354="lørdag",MedarbejderData!$AA$15,"0")+IF(B354="søndag",MedarbejderData!$AB$15,"0")</f>
        <v>0</v>
      </c>
      <c r="F354" s="254"/>
      <c r="G354" s="254"/>
      <c r="H354" s="254"/>
      <c r="I354" s="254"/>
      <c r="J354" s="258">
        <f>IF(E354+F354+G354&lt;Beregningsdata!$G$18,E354+F354+G354,E354+F354+G354-Beregningsdata!$G$17)</f>
        <v>0</v>
      </c>
      <c r="K354" s="259" t="str">
        <f>IF(J354&gt;Beregningsdata!$G$26,Beregningsdata!$F$26,IF(AND(J354&lt;J354+Beregningsdata!$F$26,J354&gt;Beregningsdata!$F$25),J354-Beregningsdata!$F$25,""))</f>
        <v/>
      </c>
      <c r="L354" s="259" t="str">
        <f>IF(J354&gt;Beregningsdata!$F$27,J354-Beregningsdata!$F$27,"")</f>
        <v/>
      </c>
      <c r="M354" s="254"/>
      <c r="N354" s="254"/>
      <c r="O354" s="254"/>
      <c r="P354" s="211">
        <f>IF(D354="Ferie",Beregningsdata!$E$6,"0")+IF(D354="Feriefridag",Beregningsdata!$E$12,"0")+IF(D354="Fri",Beregningsdata!$E$11,"0")+IF(D354="Syg",Beregningsdata!$E$8,"0")+IF(D354="Barns Sygedag",Beregningsdata!$E$9,"0")+IF(D354="Barsel",Beregningsdata!$E$10,"0")</f>
        <v>0</v>
      </c>
    </row>
    <row r="355" spans="1:16" ht="16.5" x14ac:dyDescent="0.25">
      <c r="A355" s="173" t="str">
        <f t="shared" si="36"/>
        <v/>
      </c>
      <c r="B355" s="174" t="str">
        <f t="shared" si="37"/>
        <v>Torsdag</v>
      </c>
      <c r="C355" s="176">
        <f t="shared" si="38"/>
        <v>43769</v>
      </c>
      <c r="D355" s="253"/>
      <c r="E355" s="287">
        <f>IF(B355="mandag",MedarbejderData!$V$15,"0")+IF(B355="tirsdag",MedarbejderData!$W$15,"0")+IF(B355="Onsdag",MedarbejderData!$X$15,"0")+IF(B355="torsdag",MedarbejderData!$Y$15,"0")+IF(B355="fredag",MedarbejderData!$Z$15,"0")+IF(B355="lørdag",MedarbejderData!$AA$15,"0")+IF(B355="søndag",MedarbejderData!$AB$15,"0")</f>
        <v>0</v>
      </c>
      <c r="F355" s="254"/>
      <c r="G355" s="254"/>
      <c r="H355" s="254"/>
      <c r="I355" s="254"/>
      <c r="J355" s="258">
        <f>IF(E355+F355+G355&lt;Beregningsdata!$G$18,E355+F355+G355,E355+F355+G355-Beregningsdata!$G$17)</f>
        <v>0</v>
      </c>
      <c r="K355" s="259" t="str">
        <f>IF(J355&gt;Beregningsdata!$G$26,Beregningsdata!$F$26,IF(AND(J355&lt;J355+Beregningsdata!$F$26,J355&gt;Beregningsdata!$F$25),J355-Beregningsdata!$F$25,""))</f>
        <v/>
      </c>
      <c r="L355" s="259" t="str">
        <f>IF(J355&gt;Beregningsdata!$F$27,J355-Beregningsdata!$F$27,"")</f>
        <v/>
      </c>
      <c r="M355" s="254"/>
      <c r="N355" s="254"/>
      <c r="O355" s="254"/>
      <c r="P355" s="211">
        <f>IF(D355="Ferie",Beregningsdata!$E$6,"0")+IF(D355="Feriefridag",Beregningsdata!$E$12,"0")+IF(D355="Fri",Beregningsdata!$E$11,"0")+IF(D355="Syg",Beregningsdata!$E$8,"0")+IF(D355="Barns Sygedag",Beregningsdata!$E$9,"0")+IF(D355="Barsel",Beregningsdata!$E$10,"0")</f>
        <v>0</v>
      </c>
    </row>
    <row r="356" spans="1:16" ht="16.5" x14ac:dyDescent="0.25">
      <c r="A356" s="173" t="str">
        <f t="shared" si="36"/>
        <v/>
      </c>
      <c r="B356" s="174" t="str">
        <f t="shared" si="37"/>
        <v>Fredag</v>
      </c>
      <c r="C356" s="176">
        <f t="shared" si="38"/>
        <v>43770</v>
      </c>
      <c r="D356" s="253"/>
      <c r="E356" s="287">
        <f>IF(B356="mandag",MedarbejderData!$V$15,"0")+IF(B356="tirsdag",MedarbejderData!$W$15,"0")+IF(B356="Onsdag",MedarbejderData!$X$15,"0")+IF(B356="torsdag",MedarbejderData!$Y$15,"0")+IF(B356="fredag",MedarbejderData!$Z$15,"0")+IF(B356="lørdag",MedarbejderData!$AA$15,"0")+IF(B356="søndag",MedarbejderData!$AB$15,"0")</f>
        <v>0</v>
      </c>
      <c r="F356" s="254"/>
      <c r="G356" s="254"/>
      <c r="H356" s="254"/>
      <c r="I356" s="254"/>
      <c r="J356" s="258">
        <f>IF(E356+F356+G356&lt;Beregningsdata!$G$18,E356+F356+G356,E356+F356+G356-Beregningsdata!$G$17)</f>
        <v>0</v>
      </c>
      <c r="K356" s="259" t="str">
        <f>IF(J356&gt;Beregningsdata!$G$26,Beregningsdata!$F$26,IF(AND(J356&lt;J356+Beregningsdata!$F$26,J356&gt;Beregningsdata!$F$25),J356-Beregningsdata!$F$25,""))</f>
        <v/>
      </c>
      <c r="L356" s="259" t="str">
        <f>IF(J356&gt;Beregningsdata!$F$27,J356-Beregningsdata!$F$27,"")</f>
        <v/>
      </c>
      <c r="M356" s="254"/>
      <c r="N356" s="254"/>
      <c r="O356" s="254"/>
      <c r="P356" s="211">
        <f>IF(D356="Ferie",Beregningsdata!$E$6,"0")+IF(D356="Feriefridag",Beregningsdata!$E$12,"0")+IF(D356="Fri",Beregningsdata!$E$11,"0")+IF(D356="Syg",Beregningsdata!$E$8,"0")+IF(D356="Barns Sygedag",Beregningsdata!$E$9,"0")+IF(D356="Barsel",Beregningsdata!$E$10,"0")</f>
        <v>0</v>
      </c>
    </row>
    <row r="357" spans="1:16" ht="16.5" x14ac:dyDescent="0.25">
      <c r="A357" s="173" t="str">
        <f t="shared" si="36"/>
        <v/>
      </c>
      <c r="B357" s="174" t="str">
        <f t="shared" si="37"/>
        <v>Lørdag</v>
      </c>
      <c r="C357" s="176">
        <f t="shared" si="38"/>
        <v>43771</v>
      </c>
      <c r="D357" s="253"/>
      <c r="E357" s="287">
        <f>IF(B357="mandag",MedarbejderData!$V$15,"0")+IF(B357="tirsdag",MedarbejderData!$W$15,"0")+IF(B357="Onsdag",MedarbejderData!$X$15,"0")+IF(B357="torsdag",MedarbejderData!$Y$15,"0")+IF(B357="fredag",MedarbejderData!$Z$15,"0")+IF(B357="lørdag",MedarbejderData!$AA$15,"0")+IF(B357="søndag",MedarbejderData!$AB$15,"0")</f>
        <v>0</v>
      </c>
      <c r="F357" s="254"/>
      <c r="G357" s="254"/>
      <c r="H357" s="254"/>
      <c r="I357" s="254"/>
      <c r="J357" s="258">
        <f>IF(E357+F357+G357&lt;Beregningsdata!$G$18,E357+F357+G357,E357+F357+G357-Beregningsdata!$G$17)</f>
        <v>0</v>
      </c>
      <c r="K357" s="259" t="str">
        <f>IF(J357&gt;Beregningsdata!$G$26,Beregningsdata!$F$26,IF(AND(J357&lt;J357+Beregningsdata!$F$26,J357&gt;Beregningsdata!$F$25),J357-Beregningsdata!$F$25,""))</f>
        <v/>
      </c>
      <c r="L357" s="259" t="str">
        <f>IF(J357&gt;Beregningsdata!$F$27,J357-Beregningsdata!$F$27,"")</f>
        <v/>
      </c>
      <c r="M357" s="254"/>
      <c r="N357" s="254"/>
      <c r="O357" s="254"/>
      <c r="P357" s="211">
        <f>IF(D357="Ferie",Beregningsdata!$E$6,"0")+IF(D357="Feriefridag",Beregningsdata!$E$12,"0")+IF(D357="Fri",Beregningsdata!$E$11,"0")+IF(D357="Syg",Beregningsdata!$E$8,"0")+IF(D357="Barns Sygedag",Beregningsdata!$E$9,"0")+IF(D357="Barsel",Beregningsdata!$E$10,"0")</f>
        <v>0</v>
      </c>
    </row>
    <row r="358" spans="1:16" ht="16.5" x14ac:dyDescent="0.25">
      <c r="A358" s="173" t="str">
        <f t="shared" si="36"/>
        <v/>
      </c>
      <c r="B358" s="174" t="str">
        <f t="shared" si="37"/>
        <v>Søndag</v>
      </c>
      <c r="C358" s="176">
        <f t="shared" si="38"/>
        <v>43772</v>
      </c>
      <c r="D358" s="253"/>
      <c r="E358" s="287">
        <f>IF(B358="mandag",MedarbejderData!$V$15,"0")+IF(B358="tirsdag",MedarbejderData!$W$15,"0")+IF(B358="Onsdag",MedarbejderData!$X$15,"0")+IF(B358="torsdag",MedarbejderData!$Y$15,"0")+IF(B358="fredag",MedarbejderData!$Z$15,"0")+IF(B358="lørdag",MedarbejderData!$AA$15,"0")+IF(B358="søndag",MedarbejderData!$AB$15,"0")</f>
        <v>0</v>
      </c>
      <c r="F358" s="254"/>
      <c r="G358" s="254"/>
      <c r="H358" s="254"/>
      <c r="I358" s="254"/>
      <c r="J358" s="258">
        <f>IF(E358+F358+G358&lt;Beregningsdata!$G$18,E358+F358+G358,E358+F358+G358-Beregningsdata!$G$17)</f>
        <v>0</v>
      </c>
      <c r="K358" s="259" t="str">
        <f>IF(J358&gt;Beregningsdata!$G$26,Beregningsdata!$F$26,IF(AND(J358&lt;J358+Beregningsdata!$F$26,J358&gt;Beregningsdata!$F$25),J358-Beregningsdata!$F$25,""))</f>
        <v/>
      </c>
      <c r="L358" s="259" t="str">
        <f>IF(J358&gt;Beregningsdata!$F$27,J358-Beregningsdata!$F$27,"")</f>
        <v/>
      </c>
      <c r="M358" s="254"/>
      <c r="N358" s="254"/>
      <c r="O358" s="254"/>
      <c r="P358" s="211">
        <f>IF(D358="Ferie",Beregningsdata!$E$6,"0")+IF(D358="Feriefridag",Beregningsdata!$E$12,"0")+IF(D358="Fri",Beregningsdata!$E$11,"0")+IF(D358="Syg",Beregningsdata!$E$8,"0")+IF(D358="Barns Sygedag",Beregningsdata!$E$9,"0")+IF(D358="Barsel",Beregningsdata!$E$10,"0")</f>
        <v>0</v>
      </c>
    </row>
    <row r="359" spans="1:16" ht="16.5" x14ac:dyDescent="0.25">
      <c r="A359" s="173">
        <f t="shared" si="36"/>
        <v>45</v>
      </c>
      <c r="B359" s="174" t="str">
        <f t="shared" si="37"/>
        <v>Mandag</v>
      </c>
      <c r="C359" s="176">
        <f t="shared" si="38"/>
        <v>43773</v>
      </c>
      <c r="D359" s="253"/>
      <c r="E359" s="287">
        <f>IF(B359="mandag",MedarbejderData!$V$15,"0")+IF(B359="tirsdag",MedarbejderData!$W$15,"0")+IF(B359="Onsdag",MedarbejderData!$X$15,"0")+IF(B359="torsdag",MedarbejderData!$Y$15,"0")+IF(B359="fredag",MedarbejderData!$Z$15,"0")+IF(B359="lørdag",MedarbejderData!$AA$15,"0")+IF(B359="søndag",MedarbejderData!$AB$15,"0")</f>
        <v>0</v>
      </c>
      <c r="F359" s="254"/>
      <c r="G359" s="254"/>
      <c r="H359" s="254"/>
      <c r="I359" s="254"/>
      <c r="J359" s="258">
        <f>IF(E359+F359+G359&lt;Beregningsdata!$G$18,E359+F359+G359,E359+F359+G359-Beregningsdata!$G$17)</f>
        <v>0</v>
      </c>
      <c r="K359" s="259" t="str">
        <f>IF(J359&gt;Beregningsdata!$G$26,Beregningsdata!$F$26,IF(AND(J359&lt;J359+Beregningsdata!$F$26,J359&gt;Beregningsdata!$F$25),J359-Beregningsdata!$F$25,""))</f>
        <v/>
      </c>
      <c r="L359" s="259" t="str">
        <f>IF(J359&gt;Beregningsdata!$F$27,J359-Beregningsdata!$F$27,"")</f>
        <v/>
      </c>
      <c r="M359" s="254"/>
      <c r="N359" s="254"/>
      <c r="O359" s="254"/>
      <c r="P359" s="211">
        <f>IF(D359="Ferie",Beregningsdata!$E$6,"0")+IF(D359="Feriefridag",Beregningsdata!$E$12,"0")+IF(D359="Fri",Beregningsdata!$E$11,"0")+IF(D359="Syg",Beregningsdata!$E$8,"0")+IF(D359="Barns Sygedag",Beregningsdata!$E$9,"0")+IF(D359="Barsel",Beregningsdata!$E$10,"0")</f>
        <v>0</v>
      </c>
    </row>
    <row r="360" spans="1:16" ht="16.5" x14ac:dyDescent="0.25">
      <c r="A360" s="173" t="str">
        <f t="shared" si="36"/>
        <v/>
      </c>
      <c r="B360" s="174" t="str">
        <f t="shared" si="37"/>
        <v>Tirsdag</v>
      </c>
      <c r="C360" s="176">
        <f t="shared" si="38"/>
        <v>43774</v>
      </c>
      <c r="D360" s="253"/>
      <c r="E360" s="287">
        <f>IF(B360="mandag",MedarbejderData!$V$15,"0")+IF(B360="tirsdag",MedarbejderData!$W$15,"0")+IF(B360="Onsdag",MedarbejderData!$X$15,"0")+IF(B360="torsdag",MedarbejderData!$Y$15,"0")+IF(B360="fredag",MedarbejderData!$Z$15,"0")+IF(B360="lørdag",MedarbejderData!$AA$15,"0")+IF(B360="søndag",MedarbejderData!$AB$15,"0")</f>
        <v>0</v>
      </c>
      <c r="F360" s="254"/>
      <c r="G360" s="254"/>
      <c r="H360" s="254"/>
      <c r="I360" s="254"/>
      <c r="J360" s="258">
        <f>IF(E360+F360+G360&lt;Beregningsdata!$G$18,E360+F360+G360,E360+F360+G360-Beregningsdata!$G$17)</f>
        <v>0</v>
      </c>
      <c r="K360" s="259" t="str">
        <f>IF(J360&gt;Beregningsdata!$G$26,Beregningsdata!$F$26,IF(AND(J360&lt;J360+Beregningsdata!$F$26,J360&gt;Beregningsdata!$F$25),J360-Beregningsdata!$F$25,""))</f>
        <v/>
      </c>
      <c r="L360" s="259" t="str">
        <f>IF(J360&gt;Beregningsdata!$F$27,J360-Beregningsdata!$F$27,"")</f>
        <v/>
      </c>
      <c r="M360" s="254"/>
      <c r="N360" s="254"/>
      <c r="O360" s="254"/>
      <c r="P360" s="211">
        <f>IF(D360="Ferie",Beregningsdata!$E$6,"0")+IF(D360="Feriefridag",Beregningsdata!$E$12,"0")+IF(D360="Fri",Beregningsdata!$E$11,"0")+IF(D360="Syg",Beregningsdata!$E$8,"0")+IF(D360="Barns Sygedag",Beregningsdata!$E$9,"0")+IF(D360="Barsel",Beregningsdata!$E$10,"0")</f>
        <v>0</v>
      </c>
    </row>
    <row r="361" spans="1:16" ht="16.5" x14ac:dyDescent="0.25">
      <c r="A361" s="173" t="str">
        <f t="shared" si="36"/>
        <v/>
      </c>
      <c r="B361" s="174" t="str">
        <f t="shared" si="37"/>
        <v>Onsdag</v>
      </c>
      <c r="C361" s="176">
        <f t="shared" si="38"/>
        <v>43775</v>
      </c>
      <c r="D361" s="253"/>
      <c r="E361" s="287">
        <f>IF(B361="mandag",MedarbejderData!$V$15,"0")+IF(B361="tirsdag",MedarbejderData!$W$15,"0")+IF(B361="Onsdag",MedarbejderData!$X$15,"0")+IF(B361="torsdag",MedarbejderData!$Y$15,"0")+IF(B361="fredag",MedarbejderData!$Z$15,"0")+IF(B361="lørdag",MedarbejderData!$AA$15,"0")+IF(B361="søndag",MedarbejderData!$AB$15,"0")</f>
        <v>0</v>
      </c>
      <c r="F361" s="254"/>
      <c r="G361" s="254"/>
      <c r="H361" s="254"/>
      <c r="I361" s="254"/>
      <c r="J361" s="258">
        <f>IF(E361+F361+G361&lt;Beregningsdata!$G$18,E361+F361+G361,E361+F361+G361-Beregningsdata!$G$17)</f>
        <v>0</v>
      </c>
      <c r="K361" s="259" t="str">
        <f>IF(J361&gt;Beregningsdata!$G$26,Beregningsdata!$F$26,IF(AND(J361&lt;J361+Beregningsdata!$F$26,J361&gt;Beregningsdata!$F$25),J361-Beregningsdata!$F$25,""))</f>
        <v/>
      </c>
      <c r="L361" s="259" t="str">
        <f>IF(J361&gt;Beregningsdata!$F$27,J361-Beregningsdata!$F$27,"")</f>
        <v/>
      </c>
      <c r="M361" s="254"/>
      <c r="N361" s="254"/>
      <c r="O361" s="254"/>
      <c r="P361" s="211">
        <f>IF(D361="Ferie",Beregningsdata!$E$6,"0")+IF(D361="Feriefridag",Beregningsdata!$E$12,"0")+IF(D361="Fri",Beregningsdata!$E$11,"0")+IF(D361="Syg",Beregningsdata!$E$8,"0")+IF(D361="Barns Sygedag",Beregningsdata!$E$9,"0")+IF(D361="Barsel",Beregningsdata!$E$10,"0")</f>
        <v>0</v>
      </c>
    </row>
    <row r="362" spans="1:16" ht="16.5" x14ac:dyDescent="0.25">
      <c r="A362" s="173" t="str">
        <f t="shared" si="36"/>
        <v/>
      </c>
      <c r="B362" s="174" t="str">
        <f t="shared" si="37"/>
        <v>Torsdag</v>
      </c>
      <c r="C362" s="176">
        <f t="shared" si="38"/>
        <v>43776</v>
      </c>
      <c r="D362" s="253"/>
      <c r="E362" s="287">
        <f>IF(B362="mandag",MedarbejderData!$V$15,"0")+IF(B362="tirsdag",MedarbejderData!$W$15,"0")+IF(B362="Onsdag",MedarbejderData!$X$15,"0")+IF(B362="torsdag",MedarbejderData!$Y$15,"0")+IF(B362="fredag",MedarbejderData!$Z$15,"0")+IF(B362="lørdag",MedarbejderData!$AA$15,"0")+IF(B362="søndag",MedarbejderData!$AB$15,"0")</f>
        <v>0</v>
      </c>
      <c r="F362" s="254"/>
      <c r="G362" s="254"/>
      <c r="H362" s="254"/>
      <c r="I362" s="254"/>
      <c r="J362" s="258">
        <f>IF(E362+F362+G362&lt;Beregningsdata!$G$18,E362+F362+G362,E362+F362+G362-Beregningsdata!$G$17)</f>
        <v>0</v>
      </c>
      <c r="K362" s="259" t="str">
        <f>IF(J362&gt;Beregningsdata!$G$26,Beregningsdata!$F$26,IF(AND(J362&lt;J362+Beregningsdata!$F$26,J362&gt;Beregningsdata!$F$25),J362-Beregningsdata!$F$25,""))</f>
        <v/>
      </c>
      <c r="L362" s="259" t="str">
        <f>IF(J362&gt;Beregningsdata!$F$27,J362-Beregningsdata!$F$27,"")</f>
        <v/>
      </c>
      <c r="M362" s="254"/>
      <c r="N362" s="254"/>
      <c r="O362" s="254"/>
      <c r="P362" s="211">
        <f>IF(D362="Ferie",Beregningsdata!$E$6,"0")+IF(D362="Feriefridag",Beregningsdata!$E$12,"0")+IF(D362="Fri",Beregningsdata!$E$11,"0")+IF(D362="Syg",Beregningsdata!$E$8,"0")+IF(D362="Barns Sygedag",Beregningsdata!$E$9,"0")+IF(D362="Barsel",Beregningsdata!$E$10,"0")</f>
        <v>0</v>
      </c>
    </row>
    <row r="363" spans="1:16" ht="16.5" x14ac:dyDescent="0.25">
      <c r="A363" s="173" t="str">
        <f t="shared" si="36"/>
        <v/>
      </c>
      <c r="B363" s="174" t="str">
        <f t="shared" si="37"/>
        <v>Fredag</v>
      </c>
      <c r="C363" s="176">
        <f t="shared" si="38"/>
        <v>43777</v>
      </c>
      <c r="D363" s="253"/>
      <c r="E363" s="287">
        <f>IF(B363="mandag",MedarbejderData!$V$15,"0")+IF(B363="tirsdag",MedarbejderData!$W$15,"0")+IF(B363="Onsdag",MedarbejderData!$X$15,"0")+IF(B363="torsdag",MedarbejderData!$Y$15,"0")+IF(B363="fredag",MedarbejderData!$Z$15,"0")+IF(B363="lørdag",MedarbejderData!$AA$15,"0")+IF(B363="søndag",MedarbejderData!$AB$15,"0")</f>
        <v>0</v>
      </c>
      <c r="F363" s="254"/>
      <c r="G363" s="254"/>
      <c r="H363" s="254"/>
      <c r="I363" s="254"/>
      <c r="J363" s="258">
        <f>IF(E363+F363+G363&lt;Beregningsdata!$G$18,E363+F363+G363,E363+F363+G363-Beregningsdata!$G$17)</f>
        <v>0</v>
      </c>
      <c r="K363" s="259" t="str">
        <f>IF(J363&gt;Beregningsdata!$G$26,Beregningsdata!$F$26,IF(AND(J363&lt;J363+Beregningsdata!$F$26,J363&gt;Beregningsdata!$F$25),J363-Beregningsdata!$F$25,""))</f>
        <v/>
      </c>
      <c r="L363" s="259" t="str">
        <f>IF(J363&gt;Beregningsdata!$F$27,J363-Beregningsdata!$F$27,"")</f>
        <v/>
      </c>
      <c r="M363" s="254"/>
      <c r="N363" s="254"/>
      <c r="O363" s="254"/>
      <c r="P363" s="211">
        <f>IF(D363="Ferie",Beregningsdata!$E$6,"0")+IF(D363="Feriefridag",Beregningsdata!$E$12,"0")+IF(D363="Fri",Beregningsdata!$E$11,"0")+IF(D363="Syg",Beregningsdata!$E$8,"0")+IF(D363="Barns Sygedag",Beregningsdata!$E$9,"0")+IF(D363="Barsel",Beregningsdata!$E$10,"0")</f>
        <v>0</v>
      </c>
    </row>
    <row r="364" spans="1:16" ht="16.5" x14ac:dyDescent="0.25">
      <c r="A364" s="173" t="str">
        <f t="shared" si="36"/>
        <v/>
      </c>
      <c r="B364" s="174" t="str">
        <f t="shared" si="37"/>
        <v>Lørdag</v>
      </c>
      <c r="C364" s="176">
        <f t="shared" si="38"/>
        <v>43778</v>
      </c>
      <c r="D364" s="253"/>
      <c r="E364" s="287">
        <f>IF(B364="mandag",MedarbejderData!$V$15,"0")+IF(B364="tirsdag",MedarbejderData!$W$15,"0")+IF(B364="Onsdag",MedarbejderData!$X$15,"0")+IF(B364="torsdag",MedarbejderData!$Y$15,"0")+IF(B364="fredag",MedarbejderData!$Z$15,"0")+IF(B364="lørdag",MedarbejderData!$AA$15,"0")+IF(B364="søndag",MedarbejderData!$AB$15,"0")</f>
        <v>0</v>
      </c>
      <c r="F364" s="254"/>
      <c r="G364" s="254"/>
      <c r="H364" s="254"/>
      <c r="I364" s="254"/>
      <c r="J364" s="258">
        <f>IF(E364+F364+G364&lt;Beregningsdata!$G$18,E364+F364+G364,E364+F364+G364-Beregningsdata!$G$17)</f>
        <v>0</v>
      </c>
      <c r="K364" s="259" t="str">
        <f>IF(J364&gt;Beregningsdata!$G$26,Beregningsdata!$F$26,IF(AND(J364&lt;J364+Beregningsdata!$F$26,J364&gt;Beregningsdata!$F$25),J364-Beregningsdata!$F$25,""))</f>
        <v/>
      </c>
      <c r="L364" s="259" t="str">
        <f>IF(J364&gt;Beregningsdata!$F$27,J364-Beregningsdata!$F$27,"")</f>
        <v/>
      </c>
      <c r="M364" s="254"/>
      <c r="N364" s="254"/>
      <c r="O364" s="254"/>
      <c r="P364" s="211">
        <f>IF(D364="Ferie",Beregningsdata!$E$6,"0")+IF(D364="Feriefridag",Beregningsdata!$E$12,"0")+IF(D364="Fri",Beregningsdata!$E$11,"0")+IF(D364="Syg",Beregningsdata!$E$8,"0")+IF(D364="Barns Sygedag",Beregningsdata!$E$9,"0")+IF(D364="Barsel",Beregningsdata!$E$10,"0")</f>
        <v>0</v>
      </c>
    </row>
    <row r="365" spans="1:16" ht="16.5" x14ac:dyDescent="0.25">
      <c r="A365" s="173" t="str">
        <f t="shared" si="36"/>
        <v/>
      </c>
      <c r="B365" s="174" t="str">
        <f t="shared" si="37"/>
        <v>Søndag</v>
      </c>
      <c r="C365" s="176">
        <f t="shared" si="38"/>
        <v>43779</v>
      </c>
      <c r="D365" s="253"/>
      <c r="E365" s="287">
        <f>IF(B365="mandag",MedarbejderData!$V$15,"0")+IF(B365="tirsdag",MedarbejderData!$W$15,"0")+IF(B365="Onsdag",MedarbejderData!$X$15,"0")+IF(B365="torsdag",MedarbejderData!$Y$15,"0")+IF(B365="fredag",MedarbejderData!$Z$15,"0")+IF(B365="lørdag",MedarbejderData!$AA$15,"0")+IF(B365="søndag",MedarbejderData!$AB$15,"0")</f>
        <v>0</v>
      </c>
      <c r="F365" s="254"/>
      <c r="G365" s="254"/>
      <c r="H365" s="254"/>
      <c r="I365" s="254"/>
      <c r="J365" s="258">
        <f>IF(E365+F365+G365&lt;Beregningsdata!$G$18,E365+F365+G365,E365+F365+G365-Beregningsdata!$G$17)</f>
        <v>0</v>
      </c>
      <c r="K365" s="259" t="str">
        <f>IF(J365&gt;Beregningsdata!$G$26,Beregningsdata!$F$26,IF(AND(J365&lt;J365+Beregningsdata!$F$26,J365&gt;Beregningsdata!$F$25),J365-Beregningsdata!$F$25,""))</f>
        <v/>
      </c>
      <c r="L365" s="259" t="str">
        <f>IF(J365&gt;Beregningsdata!$F$27,J365-Beregningsdata!$F$27,"")</f>
        <v/>
      </c>
      <c r="M365" s="254"/>
      <c r="N365" s="254"/>
      <c r="O365" s="254"/>
      <c r="P365" s="211">
        <f>IF(D365="Ferie",Beregningsdata!$E$6,"0")+IF(D365="Feriefridag",Beregningsdata!$E$12,"0")+IF(D365="Fri",Beregningsdata!$E$11,"0")+IF(D365="Syg",Beregningsdata!$E$8,"0")+IF(D365="Barns Sygedag",Beregningsdata!$E$9,"0")+IF(D365="Barsel",Beregningsdata!$E$10,"0")</f>
        <v>0</v>
      </c>
    </row>
    <row r="366" spans="1:16" ht="16.5" x14ac:dyDescent="0.25">
      <c r="A366" s="173">
        <f t="shared" si="36"/>
        <v>46</v>
      </c>
      <c r="B366" s="174" t="str">
        <f t="shared" si="37"/>
        <v>Mandag</v>
      </c>
      <c r="C366" s="176">
        <f t="shared" si="38"/>
        <v>43780</v>
      </c>
      <c r="D366" s="253"/>
      <c r="E366" s="287">
        <f>IF(B366="mandag",MedarbejderData!$V$15,"0")+IF(B366="tirsdag",MedarbejderData!$W$15,"0")+IF(B366="Onsdag",MedarbejderData!$X$15,"0")+IF(B366="torsdag",MedarbejderData!$Y$15,"0")+IF(B366="fredag",MedarbejderData!$Z$15,"0")+IF(B366="lørdag",MedarbejderData!$AA$15,"0")+IF(B366="søndag",MedarbejderData!$AB$15,"0")</f>
        <v>0</v>
      </c>
      <c r="F366" s="254"/>
      <c r="G366" s="254"/>
      <c r="H366" s="254"/>
      <c r="I366" s="254"/>
      <c r="J366" s="258">
        <f>IF(E366+F366+G366&lt;Beregningsdata!$G$18,E366+F366+G366,E366+F366+G366-Beregningsdata!$G$17)</f>
        <v>0</v>
      </c>
      <c r="K366" s="259" t="str">
        <f>IF(J366&gt;Beregningsdata!$G$26,Beregningsdata!$F$26,IF(AND(J366&lt;J366+Beregningsdata!$F$26,J366&gt;Beregningsdata!$F$25),J366-Beregningsdata!$F$25,""))</f>
        <v/>
      </c>
      <c r="L366" s="259" t="str">
        <f>IF(J366&gt;Beregningsdata!$F$27,J366-Beregningsdata!$F$27,"")</f>
        <v/>
      </c>
      <c r="M366" s="254"/>
      <c r="N366" s="254"/>
      <c r="O366" s="254"/>
      <c r="P366" s="211">
        <f>IF(D366="Ferie",Beregningsdata!$E$6,"0")+IF(D366="Feriefridag",Beregningsdata!$E$12,"0")+IF(D366="Fri",Beregningsdata!$E$11,"0")+IF(D366="Syg",Beregningsdata!$E$8,"0")+IF(D366="Barns Sygedag",Beregningsdata!$E$9,"0")+IF(D366="Barsel",Beregningsdata!$E$10,"0")</f>
        <v>0</v>
      </c>
    </row>
    <row r="367" spans="1:16" ht="16.5" x14ac:dyDescent="0.25">
      <c r="A367" s="173" t="str">
        <f t="shared" si="36"/>
        <v/>
      </c>
      <c r="B367" s="174" t="str">
        <f t="shared" si="37"/>
        <v>Tirsdag</v>
      </c>
      <c r="C367" s="176">
        <f t="shared" si="38"/>
        <v>43781</v>
      </c>
      <c r="D367" s="253"/>
      <c r="E367" s="287">
        <f>IF(B367="mandag",MedarbejderData!$V$15,"0")+IF(B367="tirsdag",MedarbejderData!$W$15,"0")+IF(B367="Onsdag",MedarbejderData!$X$15,"0")+IF(B367="torsdag",MedarbejderData!$Y$15,"0")+IF(B367="fredag",MedarbejderData!$Z$15,"0")+IF(B367="lørdag",MedarbejderData!$AA$15,"0")+IF(B367="søndag",MedarbejderData!$AB$15,"0")</f>
        <v>0</v>
      </c>
      <c r="F367" s="254"/>
      <c r="G367" s="254"/>
      <c r="H367" s="254"/>
      <c r="I367" s="254"/>
      <c r="J367" s="258">
        <f>IF(E367+F367+G367&lt;Beregningsdata!$G$18,E367+F367+G367,E367+F367+G367-Beregningsdata!$G$17)</f>
        <v>0</v>
      </c>
      <c r="K367" s="259" t="str">
        <f>IF(J367&gt;Beregningsdata!$G$26,Beregningsdata!$F$26,IF(AND(J367&lt;J367+Beregningsdata!$F$26,J367&gt;Beregningsdata!$F$25),J367-Beregningsdata!$F$25,""))</f>
        <v/>
      </c>
      <c r="L367" s="259" t="str">
        <f>IF(J367&gt;Beregningsdata!$F$27,J367-Beregningsdata!$F$27,"")</f>
        <v/>
      </c>
      <c r="M367" s="254"/>
      <c r="N367" s="254"/>
      <c r="O367" s="254"/>
      <c r="P367" s="211">
        <f>IF(D367="Ferie",Beregningsdata!$E$6,"0")+IF(D367="Feriefridag",Beregningsdata!$E$12,"0")+IF(D367="Fri",Beregningsdata!$E$11,"0")+IF(D367="Syg",Beregningsdata!$E$8,"0")+IF(D367="Barns Sygedag",Beregningsdata!$E$9,"0")+IF(D367="Barsel",Beregningsdata!$E$10,"0")</f>
        <v>0</v>
      </c>
    </row>
    <row r="368" spans="1:16" ht="16.5" x14ac:dyDescent="0.25">
      <c r="A368" s="173" t="str">
        <f t="shared" si="36"/>
        <v/>
      </c>
      <c r="B368" s="174" t="str">
        <f t="shared" si="37"/>
        <v>Onsdag</v>
      </c>
      <c r="C368" s="176">
        <f t="shared" si="38"/>
        <v>43782</v>
      </c>
      <c r="D368" s="253"/>
      <c r="E368" s="287">
        <f>IF(B368="mandag",MedarbejderData!$V$15,"0")+IF(B368="tirsdag",MedarbejderData!$W$15,"0")+IF(B368="Onsdag",MedarbejderData!$X$15,"0")+IF(B368="torsdag",MedarbejderData!$Y$15,"0")+IF(B368="fredag",MedarbejderData!$Z$15,"0")+IF(B368="lørdag",MedarbejderData!$AA$15,"0")+IF(B368="søndag",MedarbejderData!$AB$15,"0")</f>
        <v>0</v>
      </c>
      <c r="F368" s="254"/>
      <c r="G368" s="254"/>
      <c r="H368" s="254"/>
      <c r="I368" s="254"/>
      <c r="J368" s="258">
        <f>IF(E368+F368+G368&lt;Beregningsdata!$G$18,E368+F368+G368,E368+F368+G368-Beregningsdata!$G$17)</f>
        <v>0</v>
      </c>
      <c r="K368" s="259" t="str">
        <f>IF(J368&gt;Beregningsdata!$G$26,Beregningsdata!$F$26,IF(AND(J368&lt;J368+Beregningsdata!$F$26,J368&gt;Beregningsdata!$F$25),J368-Beregningsdata!$F$25,""))</f>
        <v/>
      </c>
      <c r="L368" s="259" t="str">
        <f>IF(J368&gt;Beregningsdata!$F$27,J368-Beregningsdata!$F$27,"")</f>
        <v/>
      </c>
      <c r="M368" s="254"/>
      <c r="N368" s="254"/>
      <c r="O368" s="254"/>
      <c r="P368" s="211">
        <f>IF(D368="Ferie",Beregningsdata!$E$6,"0")+IF(D368="Feriefridag",Beregningsdata!$E$12,"0")+IF(D368="Fri",Beregningsdata!$E$11,"0")+IF(D368="Syg",Beregningsdata!$E$8,"0")+IF(D368="Barns Sygedag",Beregningsdata!$E$9,"0")+IF(D368="Barsel",Beregningsdata!$E$10,"0")</f>
        <v>0</v>
      </c>
    </row>
    <row r="369" spans="1:16" ht="16.5" x14ac:dyDescent="0.25">
      <c r="A369" s="173" t="str">
        <f t="shared" si="36"/>
        <v/>
      </c>
      <c r="B369" s="174" t="str">
        <f t="shared" si="37"/>
        <v>Torsdag</v>
      </c>
      <c r="C369" s="176">
        <f t="shared" si="38"/>
        <v>43783</v>
      </c>
      <c r="D369" s="253"/>
      <c r="E369" s="287">
        <f>IF(B369="mandag",MedarbejderData!$V$15,"0")+IF(B369="tirsdag",MedarbejderData!$W$15,"0")+IF(B369="Onsdag",MedarbejderData!$X$15,"0")+IF(B369="torsdag",MedarbejderData!$Y$15,"0")+IF(B369="fredag",MedarbejderData!$Z$15,"0")+IF(B369="lørdag",MedarbejderData!$AA$15,"0")+IF(B369="søndag",MedarbejderData!$AB$15,"0")</f>
        <v>0</v>
      </c>
      <c r="F369" s="254"/>
      <c r="G369" s="254"/>
      <c r="H369" s="254"/>
      <c r="I369" s="254"/>
      <c r="J369" s="258">
        <f>IF(E369+F369+G369&lt;Beregningsdata!$G$18,E369+F369+G369,E369+F369+G369-Beregningsdata!$G$17)</f>
        <v>0</v>
      </c>
      <c r="K369" s="259" t="str">
        <f>IF(J369&gt;Beregningsdata!$G$26,Beregningsdata!$F$26,IF(AND(J369&lt;J369+Beregningsdata!$F$26,J369&gt;Beregningsdata!$F$25),J369-Beregningsdata!$F$25,""))</f>
        <v/>
      </c>
      <c r="L369" s="259" t="str">
        <f>IF(J369&gt;Beregningsdata!$F$27,J369-Beregningsdata!$F$27,"")</f>
        <v/>
      </c>
      <c r="M369" s="254"/>
      <c r="N369" s="254"/>
      <c r="O369" s="254"/>
      <c r="P369" s="211">
        <f>IF(D369="Ferie",Beregningsdata!$E$6,"0")+IF(D369="Feriefridag",Beregningsdata!$E$12,"0")+IF(D369="Fri",Beregningsdata!$E$11,"0")+IF(D369="Syg",Beregningsdata!$E$8,"0")+IF(D369="Barns Sygedag",Beregningsdata!$E$9,"0")+IF(D369="Barsel",Beregningsdata!$E$10,"0")</f>
        <v>0</v>
      </c>
    </row>
    <row r="370" spans="1:16" ht="16.5" x14ac:dyDescent="0.25">
      <c r="A370" s="173" t="str">
        <f t="shared" si="36"/>
        <v/>
      </c>
      <c r="B370" s="174" t="str">
        <f t="shared" si="37"/>
        <v>Fredag</v>
      </c>
      <c r="C370" s="176">
        <f t="shared" si="38"/>
        <v>43784</v>
      </c>
      <c r="D370" s="253"/>
      <c r="E370" s="287">
        <f>IF(B370="mandag",MedarbejderData!$V$15,"0")+IF(B370="tirsdag",MedarbejderData!$W$15,"0")+IF(B370="Onsdag",MedarbejderData!$X$15,"0")+IF(B370="torsdag",MedarbejderData!$Y$15,"0")+IF(B370="fredag",MedarbejderData!$Z$15,"0")+IF(B370="lørdag",MedarbejderData!$AA$15,"0")+IF(B370="søndag",MedarbejderData!$AB$15,"0")</f>
        <v>0</v>
      </c>
      <c r="F370" s="254"/>
      <c r="G370" s="254"/>
      <c r="H370" s="254"/>
      <c r="I370" s="254"/>
      <c r="J370" s="258">
        <f>IF(E370+F370+G370&lt;Beregningsdata!$G$18,E370+F370+G370,E370+F370+G370-Beregningsdata!$G$17)</f>
        <v>0</v>
      </c>
      <c r="K370" s="259" t="str">
        <f>IF(J370&gt;Beregningsdata!$G$26,Beregningsdata!$F$26,IF(AND(J370&lt;J370+Beregningsdata!$F$26,J370&gt;Beregningsdata!$F$25),J370-Beregningsdata!$F$25,""))</f>
        <v/>
      </c>
      <c r="L370" s="259" t="str">
        <f>IF(J370&gt;Beregningsdata!$F$27,J370-Beregningsdata!$F$27,"")</f>
        <v/>
      </c>
      <c r="M370" s="254"/>
      <c r="N370" s="254"/>
      <c r="O370" s="254"/>
      <c r="P370" s="211">
        <f>IF(D370="Ferie",Beregningsdata!$E$6,"0")+IF(D370="Feriefridag",Beregningsdata!$E$12,"0")+IF(D370="Fri",Beregningsdata!$E$11,"0")+IF(D370="Syg",Beregningsdata!$E$8,"0")+IF(D370="Barns Sygedag",Beregningsdata!$E$9,"0")+IF(D370="Barsel",Beregningsdata!$E$10,"0")</f>
        <v>0</v>
      </c>
    </row>
    <row r="371" spans="1:16" ht="16.5" x14ac:dyDescent="0.25">
      <c r="A371" s="173" t="str">
        <f t="shared" si="36"/>
        <v/>
      </c>
      <c r="B371" s="174" t="str">
        <f t="shared" si="37"/>
        <v>Lørdag</v>
      </c>
      <c r="C371" s="176">
        <f t="shared" si="38"/>
        <v>43785</v>
      </c>
      <c r="D371" s="253"/>
      <c r="E371" s="287">
        <f>IF(B371="mandag",MedarbejderData!$V$15,"0")+IF(B371="tirsdag",MedarbejderData!$W$15,"0")+IF(B371="Onsdag",MedarbejderData!$X$15,"0")+IF(B371="torsdag",MedarbejderData!$Y$15,"0")+IF(B371="fredag",MedarbejderData!$Z$15,"0")+IF(B371="lørdag",MedarbejderData!$AA$15,"0")+IF(B371="søndag",MedarbejderData!$AB$15,"0")</f>
        <v>0</v>
      </c>
      <c r="F371" s="254"/>
      <c r="G371" s="254"/>
      <c r="H371" s="254"/>
      <c r="I371" s="254"/>
      <c r="J371" s="258">
        <f>IF(E371+F371+G371&lt;Beregningsdata!$G$18,E371+F371+G371,E371+F371+G371-Beregningsdata!$G$17)</f>
        <v>0</v>
      </c>
      <c r="K371" s="259" t="str">
        <f>IF(J371&gt;Beregningsdata!$G$26,Beregningsdata!$F$26,IF(AND(J371&lt;J371+Beregningsdata!$F$26,J371&gt;Beregningsdata!$F$25),J371-Beregningsdata!$F$25,""))</f>
        <v/>
      </c>
      <c r="L371" s="259" t="str">
        <f>IF(J371&gt;Beregningsdata!$F$27,J371-Beregningsdata!$F$27,"")</f>
        <v/>
      </c>
      <c r="M371" s="254"/>
      <c r="N371" s="254"/>
      <c r="O371" s="254"/>
      <c r="P371" s="211">
        <f>IF(D371="Ferie",Beregningsdata!$E$6,"0")+IF(D371="Feriefridag",Beregningsdata!$E$12,"0")+IF(D371="Fri",Beregningsdata!$E$11,"0")+IF(D371="Syg",Beregningsdata!$E$8,"0")+IF(D371="Barns Sygedag",Beregningsdata!$E$9,"0")+IF(D371="Barsel",Beregningsdata!$E$10,"0")</f>
        <v>0</v>
      </c>
    </row>
    <row r="372" spans="1:16" ht="16.5" x14ac:dyDescent="0.25">
      <c r="A372" s="173" t="str">
        <f t="shared" si="36"/>
        <v/>
      </c>
      <c r="B372" s="174" t="str">
        <f t="shared" si="37"/>
        <v>Søndag</v>
      </c>
      <c r="C372" s="176">
        <f t="shared" si="38"/>
        <v>43786</v>
      </c>
      <c r="D372" s="253"/>
      <c r="E372" s="287">
        <f>IF(B372="mandag",MedarbejderData!$V$15,"0")+IF(B372="tirsdag",MedarbejderData!$W$15,"0")+IF(B372="Onsdag",MedarbejderData!$X$15,"0")+IF(B372="torsdag",MedarbejderData!$Y$15,"0")+IF(B372="fredag",MedarbejderData!$Z$15,"0")+IF(B372="lørdag",MedarbejderData!$AA$15,"0")+IF(B372="søndag",MedarbejderData!$AB$15,"0")</f>
        <v>0</v>
      </c>
      <c r="F372" s="254"/>
      <c r="G372" s="254"/>
      <c r="H372" s="254"/>
      <c r="I372" s="254"/>
      <c r="J372" s="258">
        <f>IF(E372+F372+G372&lt;Beregningsdata!$G$18,E372+F372+G372,E372+F372+G372-Beregningsdata!$G$17)</f>
        <v>0</v>
      </c>
      <c r="K372" s="259" t="str">
        <f>IF(J372&gt;Beregningsdata!$G$26,Beregningsdata!$F$26,IF(AND(J372&lt;J372+Beregningsdata!$F$26,J372&gt;Beregningsdata!$F$25),J372-Beregningsdata!$F$25,""))</f>
        <v/>
      </c>
      <c r="L372" s="259" t="str">
        <f>IF(J372&gt;Beregningsdata!$F$27,J372-Beregningsdata!$F$27,"")</f>
        <v/>
      </c>
      <c r="M372" s="254"/>
      <c r="N372" s="254"/>
      <c r="O372" s="254"/>
      <c r="P372" s="211">
        <f>IF(D372="Ferie",Beregningsdata!$E$6,"0")+IF(D372="Feriefridag",Beregningsdata!$E$12,"0")+IF(D372="Fri",Beregningsdata!$E$11,"0")+IF(D372="Syg",Beregningsdata!$E$8,"0")+IF(D372="Barns Sygedag",Beregningsdata!$E$9,"0")+IF(D372="Barsel",Beregningsdata!$E$10,"0")</f>
        <v>0</v>
      </c>
    </row>
    <row r="373" spans="1:16" ht="16.5" x14ac:dyDescent="0.25">
      <c r="A373" s="173">
        <f t="shared" si="36"/>
        <v>47</v>
      </c>
      <c r="B373" s="174" t="str">
        <f t="shared" si="37"/>
        <v>Mandag</v>
      </c>
      <c r="C373" s="177">
        <f t="shared" si="38"/>
        <v>43787</v>
      </c>
      <c r="D373" s="253"/>
      <c r="E373" s="287">
        <f>IF(B373="mandag",MedarbejderData!$V$15,"0")+IF(B373="tirsdag",MedarbejderData!$W$15,"0")+IF(B373="Onsdag",MedarbejderData!$X$15,"0")+IF(B373="torsdag",MedarbejderData!$Y$15,"0")+IF(B373="fredag",MedarbejderData!$Z$15,"0")+IF(B373="lørdag",MedarbejderData!$AA$15,"0")+IF(B373="søndag",MedarbejderData!$AB$15,"0")</f>
        <v>0</v>
      </c>
      <c r="F373" s="254"/>
      <c r="G373" s="254"/>
      <c r="H373" s="254"/>
      <c r="I373" s="254"/>
      <c r="J373" s="258">
        <f>IF(E373+F373+G373&lt;Beregningsdata!$G$18,E373+F373+G373,E373+F373+G373-Beregningsdata!$G$17)</f>
        <v>0</v>
      </c>
      <c r="K373" s="259" t="str">
        <f>IF(J373&gt;Beregningsdata!$G$26,Beregningsdata!$F$26,IF(AND(J373&lt;J373+Beregningsdata!$F$26,J373&gt;Beregningsdata!$F$25),J373-Beregningsdata!$F$25,""))</f>
        <v/>
      </c>
      <c r="L373" s="259" t="str">
        <f>IF(J373&gt;Beregningsdata!$F$27,J373-Beregningsdata!$F$27,"")</f>
        <v/>
      </c>
      <c r="M373" s="254"/>
      <c r="N373" s="254"/>
      <c r="O373" s="254"/>
      <c r="P373" s="212">
        <f>IF(D373="Ferie",Beregningsdata!$E$6,"0")+IF(D373="Feriefridag",Beregningsdata!$E$12,"0")+IF(D373="Fri",Beregningsdata!$E$11,"0")+IF(D373="Syg",Beregningsdata!$E$8,"0")+IF(D373="Barns Sygedag",Beregningsdata!$E$9,"0")+IF(D373="Barsel",Beregningsdata!$E$10,"0")</f>
        <v>0</v>
      </c>
    </row>
    <row r="374" spans="1:16" ht="16.5" x14ac:dyDescent="0.25">
      <c r="A374" s="178"/>
      <c r="B374" s="179"/>
      <c r="C374" s="180"/>
      <c r="D374" s="206"/>
      <c r="E374" s="215">
        <f>SUM(E339:E373)</f>
        <v>0</v>
      </c>
      <c r="F374" s="215">
        <f t="shared" ref="F374:I374" si="39">SUM(F339:F373)</f>
        <v>0</v>
      </c>
      <c r="G374" s="215">
        <f t="shared" si="39"/>
        <v>0</v>
      </c>
      <c r="H374" s="215">
        <f t="shared" si="39"/>
        <v>0</v>
      </c>
      <c r="I374" s="215">
        <f t="shared" si="39"/>
        <v>0</v>
      </c>
      <c r="J374" s="215">
        <f>SUM(J339:J373)</f>
        <v>0</v>
      </c>
      <c r="K374" s="215">
        <f t="shared" ref="K374:N374" si="40">SUM(K339:K373)</f>
        <v>0</v>
      </c>
      <c r="L374" s="215">
        <f t="shared" si="40"/>
        <v>0</v>
      </c>
      <c r="M374" s="215">
        <f t="shared" si="40"/>
        <v>0</v>
      </c>
      <c r="N374" s="215">
        <f t="shared" si="40"/>
        <v>0</v>
      </c>
      <c r="O374" s="215">
        <f>SUM(O339:O373)</f>
        <v>0</v>
      </c>
      <c r="P374" s="221"/>
    </row>
    <row r="375" spans="1:16" x14ac:dyDescent="0.25">
      <c r="A375" s="182"/>
      <c r="B375" s="183"/>
      <c r="C375" s="183"/>
      <c r="D375" s="183"/>
      <c r="E375" s="184"/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6"/>
    </row>
    <row r="376" spans="1:16" x14ac:dyDescent="0.25">
      <c r="A376" s="187" t="s">
        <v>87</v>
      </c>
      <c r="B376" s="343"/>
      <c r="C376" s="344"/>
      <c r="D376" s="267"/>
      <c r="E376" s="269"/>
      <c r="F376" s="268"/>
      <c r="G376" s="185"/>
      <c r="H376" s="185"/>
      <c r="I376" s="185"/>
      <c r="J376" s="185"/>
      <c r="K376" s="185"/>
      <c r="L376" s="185"/>
      <c r="M376" s="185"/>
      <c r="N376" s="185"/>
      <c r="O376" s="185"/>
      <c r="P376" s="186"/>
    </row>
    <row r="377" spans="1:16" x14ac:dyDescent="0.25">
      <c r="A377" s="187" t="s">
        <v>87</v>
      </c>
      <c r="B377" s="343"/>
      <c r="C377" s="345"/>
      <c r="D377" s="267"/>
      <c r="E377" s="269"/>
      <c r="F377" s="268"/>
      <c r="G377" s="185"/>
      <c r="H377" s="185"/>
      <c r="I377" s="185"/>
      <c r="J377" s="185"/>
      <c r="K377" s="185"/>
      <c r="L377" s="185"/>
      <c r="M377" s="185"/>
      <c r="N377" s="185"/>
      <c r="O377" s="185"/>
      <c r="P377" s="186"/>
    </row>
    <row r="378" spans="1:16" x14ac:dyDescent="0.25">
      <c r="A378" s="187" t="s">
        <v>87</v>
      </c>
      <c r="B378" s="343"/>
      <c r="C378" s="345"/>
      <c r="D378" s="267"/>
      <c r="E378" s="269"/>
      <c r="F378" s="268"/>
      <c r="G378" s="185"/>
      <c r="H378" s="185"/>
      <c r="I378" s="185"/>
      <c r="J378" s="185"/>
      <c r="K378" s="185"/>
      <c r="L378" s="185"/>
      <c r="M378" s="185"/>
      <c r="N378" s="185"/>
      <c r="O378" s="185"/>
      <c r="P378" s="186"/>
    </row>
    <row r="379" spans="1:16" x14ac:dyDescent="0.25">
      <c r="A379" s="188"/>
      <c r="B379" s="189"/>
      <c r="C379" s="189"/>
      <c r="D379" s="189"/>
      <c r="E379" s="190"/>
      <c r="F379" s="190"/>
      <c r="G379" s="190"/>
      <c r="H379" s="190"/>
      <c r="I379" s="190"/>
      <c r="J379" s="190"/>
      <c r="K379" s="190"/>
      <c r="L379" s="190"/>
      <c r="M379" s="190"/>
      <c r="N379" s="190"/>
      <c r="O379" s="190"/>
      <c r="P379" s="191"/>
    </row>
    <row r="380" spans="1:16" x14ac:dyDescent="0.25">
      <c r="A380" s="192"/>
      <c r="B380" s="192"/>
      <c r="C380" s="192"/>
      <c r="D380" s="192"/>
      <c r="E380" s="193"/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2"/>
    </row>
    <row r="381" spans="1:16" x14ac:dyDescent="0.25">
      <c r="A381" s="1">
        <v>9</v>
      </c>
    </row>
    <row r="382" spans="1:16" x14ac:dyDescent="0.25">
      <c r="A382" s="347" t="s">
        <v>0</v>
      </c>
      <c r="B382" s="348"/>
      <c r="C382" s="240" t="s">
        <v>148</v>
      </c>
      <c r="D382" s="172" t="s">
        <v>1</v>
      </c>
      <c r="E382" s="265"/>
    </row>
    <row r="383" spans="1:16" x14ac:dyDescent="0.25">
      <c r="A383" s="349" t="str">
        <f>MedarbejderData!B16</f>
        <v>n9</v>
      </c>
      <c r="B383" s="350"/>
      <c r="C383" s="243" t="str">
        <f>MedarbejderData!C16</f>
        <v>l9</v>
      </c>
      <c r="D383" s="243" t="str">
        <f>MedarbejderData!D16</f>
        <v>a9</v>
      </c>
      <c r="E383" s="266"/>
    </row>
    <row r="384" spans="1:16" ht="28.5" customHeight="1" x14ac:dyDescent="0.25">
      <c r="A384" s="346" t="s">
        <v>222</v>
      </c>
      <c r="B384" s="346" t="s">
        <v>150</v>
      </c>
      <c r="C384" s="346" t="s">
        <v>225</v>
      </c>
      <c r="D384" s="346" t="s">
        <v>224</v>
      </c>
      <c r="E384" s="346" t="str">
        <f>Beregningsdata!B21</f>
        <v>Rengøring</v>
      </c>
      <c r="F384" s="346" t="str">
        <f>Beregningsdata!C21</f>
        <v>Ventilation</v>
      </c>
      <c r="G384" s="346" t="str">
        <f>Beregningsdata!D21</f>
        <v>Vinduespolering</v>
      </c>
      <c r="H384" s="346" t="str">
        <f>Beregningsdata!E21</f>
        <v>Rengøring</v>
      </c>
      <c r="I384" s="346" t="str">
        <f>Beregningsdata!F21</f>
        <v>Graffiti</v>
      </c>
      <c r="J384" s="346" t="s">
        <v>230</v>
      </c>
      <c r="K384" s="328" t="s">
        <v>226</v>
      </c>
      <c r="L384" s="328" t="s">
        <v>60</v>
      </c>
      <c r="M384" s="328" t="s">
        <v>228</v>
      </c>
      <c r="N384" s="328" t="s">
        <v>227</v>
      </c>
      <c r="O384" s="328" t="s">
        <v>229</v>
      </c>
      <c r="P384" s="346" t="s">
        <v>223</v>
      </c>
    </row>
    <row r="385" spans="1:16" x14ac:dyDescent="0.25">
      <c r="A385" s="341"/>
      <c r="B385" s="341"/>
      <c r="C385" s="341"/>
      <c r="D385" s="341"/>
      <c r="E385" s="341"/>
      <c r="F385" s="341"/>
      <c r="G385" s="341"/>
      <c r="H385" s="341"/>
      <c r="I385" s="341"/>
      <c r="J385" s="341"/>
      <c r="K385" s="330"/>
      <c r="L385" s="330"/>
      <c r="M385" s="330"/>
      <c r="N385" s="330"/>
      <c r="O385" s="330"/>
      <c r="P385" s="340"/>
    </row>
    <row r="386" spans="1:16" ht="16.5" x14ac:dyDescent="0.25">
      <c r="A386" s="173" t="str">
        <f t="shared" ref="A386:A420" si="41">IF(OR(SUM(C386)&lt;360,AND(ROW()&lt;&gt;3,WEEKDAY(C386,WDT)&lt;&gt;1)),"",TRUNC((C386-WEEKDAY(C386,WDT)-DATE(YEAR(C386+4-WEEKDAY(C386,WDT)),1,-10))/7))</f>
        <v/>
      </c>
      <c r="B386" s="174" t="str">
        <f>PROPER(TEXT(C386,"dddd"))</f>
        <v>Tirsdag</v>
      </c>
      <c r="C386" s="175">
        <f>A3</f>
        <v>43753</v>
      </c>
      <c r="D386" s="253"/>
      <c r="E386" s="287">
        <f>IF(B386="mandag",MedarbejderData!$V$16,"0")+IF(B386="tirsdag",MedarbejderData!$W$16,"0")+IF(B386="Onsdag",MedarbejderData!$X$16,"0")+IF(B386="torsdag",MedarbejderData!$Y$16,"0")+IF(B386="fredag",MedarbejderData!$Z$16,"0")+IF(B386="lørdag",MedarbejderData!$AA$16,"0")+IF(B386="søndag",MedarbejderData!$AB$16,"0")</f>
        <v>0</v>
      </c>
      <c r="F386" s="254"/>
      <c r="G386" s="254"/>
      <c r="H386" s="254"/>
      <c r="I386" s="254"/>
      <c r="J386" s="258">
        <f>IF(E386+F386+G386&lt;Beregningsdata!$G$18,E386+F386+G386,E386+F386+G386-Beregningsdata!$G$17)</f>
        <v>0</v>
      </c>
      <c r="K386" s="259" t="str">
        <f>IF(J386&gt;Beregningsdata!$G$26,Beregningsdata!$F$26,IF(AND(J386&lt;J386+Beregningsdata!$F$26,J386&gt;Beregningsdata!$F$25),J386-Beregningsdata!$F$25,""))</f>
        <v/>
      </c>
      <c r="L386" s="259" t="str">
        <f>IF(J386&gt;Beregningsdata!$F$27,J386-Beregningsdata!$F$27,"")</f>
        <v/>
      </c>
      <c r="M386" s="254"/>
      <c r="N386" s="254"/>
      <c r="O386" s="254"/>
      <c r="P386" s="210">
        <f>IF(D386="Ferie",Beregningsdata!$E$6,"0")+IF(D386="Feriefridag",Beregningsdata!$E$12,"0")+IF(D386="Fri",Beregningsdata!$E$11,"0")+IF(D386="Syg",Beregningsdata!$E$8,"0")+IF(D386="Barns Sygedag",Beregningsdata!$E$9,"0")+IF(D386="Barsel",Beregningsdata!$E$10,"0")</f>
        <v>0</v>
      </c>
    </row>
    <row r="387" spans="1:16" ht="16.5" x14ac:dyDescent="0.25">
      <c r="A387" s="173" t="str">
        <f t="shared" si="41"/>
        <v/>
      </c>
      <c r="B387" s="174" t="str">
        <f t="shared" ref="B387:B420" si="42">PROPER(TEXT(C387,"dddd"))</f>
        <v>Onsdag</v>
      </c>
      <c r="C387" s="176">
        <f>C386+1</f>
        <v>43754</v>
      </c>
      <c r="D387" s="253"/>
      <c r="E387" s="287">
        <f>IF(B387="mandag",MedarbejderData!$V$16,"0")+IF(B387="tirsdag",MedarbejderData!$W$16,"0")+IF(B387="Onsdag",MedarbejderData!$X$16,"0")+IF(B387="torsdag",MedarbejderData!$Y$16,"0")+IF(B387="fredag",MedarbejderData!$Z$16,"0")+IF(B387="lørdag",MedarbejderData!$AA$16,"0")+IF(B387="søndag",MedarbejderData!$AB$16,"0")</f>
        <v>0</v>
      </c>
      <c r="F387" s="254"/>
      <c r="G387" s="254"/>
      <c r="H387" s="254"/>
      <c r="I387" s="254"/>
      <c r="J387" s="258">
        <f>IF(E387+F387+G387&lt;Beregningsdata!$G$18,E387+F387+G387,E387+F387+G387-Beregningsdata!$G$17)</f>
        <v>0</v>
      </c>
      <c r="K387" s="259" t="str">
        <f>IF(J387&gt;Beregningsdata!$G$26,Beregningsdata!$F$26,IF(AND(J387&lt;J387+Beregningsdata!$F$26,J387&gt;Beregningsdata!$F$25),J387-Beregningsdata!$F$25,""))</f>
        <v/>
      </c>
      <c r="L387" s="259" t="str">
        <f>IF(J387&gt;Beregningsdata!$F$27,J387-Beregningsdata!$F$27,"")</f>
        <v/>
      </c>
      <c r="M387" s="254"/>
      <c r="N387" s="254"/>
      <c r="O387" s="254"/>
      <c r="P387" s="211">
        <f>IF(D387="Ferie",Beregningsdata!$E$6,"0")+IF(D387="Feriefridag",Beregningsdata!$E$12,"0")+IF(D387="Fri",Beregningsdata!$E$11,"0")+IF(D387="Syg",Beregningsdata!$E$8,"0")+IF(D387="Barns Sygedag",Beregningsdata!$E$9,"0")+IF(D387="Barsel",Beregningsdata!$E$10,"0")</f>
        <v>0</v>
      </c>
    </row>
    <row r="388" spans="1:16" ht="16.5" x14ac:dyDescent="0.25">
      <c r="A388" s="173" t="str">
        <f t="shared" si="41"/>
        <v/>
      </c>
      <c r="B388" s="174" t="str">
        <f t="shared" si="42"/>
        <v>Torsdag</v>
      </c>
      <c r="C388" s="176">
        <f t="shared" ref="C388:C420" si="43">C387+1</f>
        <v>43755</v>
      </c>
      <c r="D388" s="253"/>
      <c r="E388" s="287">
        <f>IF(B388="mandag",MedarbejderData!$V$16,"0")+IF(B388="tirsdag",MedarbejderData!$W$16,"0")+IF(B388="Onsdag",MedarbejderData!$X$16,"0")+IF(B388="torsdag",MedarbejderData!$Y$16,"0")+IF(B388="fredag",MedarbejderData!$Z$16,"0")+IF(B388="lørdag",MedarbejderData!$AA$16,"0")+IF(B388="søndag",MedarbejderData!$AB$16,"0")</f>
        <v>0</v>
      </c>
      <c r="F388" s="254"/>
      <c r="G388" s="254"/>
      <c r="H388" s="254"/>
      <c r="I388" s="254"/>
      <c r="J388" s="258">
        <f>IF(E388+F388+G388&lt;Beregningsdata!$G$18,E388+F388+G388,E388+F388+G388-Beregningsdata!$G$17)</f>
        <v>0</v>
      </c>
      <c r="K388" s="259" t="str">
        <f>IF(J388&gt;Beregningsdata!$G$26,Beregningsdata!$F$26,IF(AND(J388&lt;J388+Beregningsdata!$F$26,J388&gt;Beregningsdata!$F$25),J388-Beregningsdata!$F$25,""))</f>
        <v/>
      </c>
      <c r="L388" s="259" t="str">
        <f>IF(J388&gt;Beregningsdata!$F$27,J388-Beregningsdata!$F$27,"")</f>
        <v/>
      </c>
      <c r="M388" s="254"/>
      <c r="N388" s="254"/>
      <c r="O388" s="254"/>
      <c r="P388" s="211">
        <f>IF(D388="Ferie",Beregningsdata!$E$6,"0")+IF(D388="Feriefridag",Beregningsdata!$E$12,"0")+IF(D388="Fri",Beregningsdata!$E$11,"0")+IF(D388="Syg",Beregningsdata!$E$8,"0")+IF(D388="Barns Sygedag",Beregningsdata!$E$9,"0")+IF(D388="Barsel",Beregningsdata!$E$10,"0")</f>
        <v>0</v>
      </c>
    </row>
    <row r="389" spans="1:16" ht="16.5" x14ac:dyDescent="0.25">
      <c r="A389" s="173" t="str">
        <f t="shared" si="41"/>
        <v/>
      </c>
      <c r="B389" s="174" t="str">
        <f t="shared" si="42"/>
        <v>Fredag</v>
      </c>
      <c r="C389" s="176">
        <f t="shared" si="43"/>
        <v>43756</v>
      </c>
      <c r="D389" s="253"/>
      <c r="E389" s="287">
        <f>IF(B389="mandag",MedarbejderData!$V$16,"0")+IF(B389="tirsdag",MedarbejderData!$W$16,"0")+IF(B389="Onsdag",MedarbejderData!$X$16,"0")+IF(B389="torsdag",MedarbejderData!$Y$16,"0")+IF(B389="fredag",MedarbejderData!$Z$16,"0")+IF(B389="lørdag",MedarbejderData!$AA$16,"0")+IF(B389="søndag",MedarbejderData!$AB$16,"0")</f>
        <v>0</v>
      </c>
      <c r="F389" s="254"/>
      <c r="G389" s="254"/>
      <c r="H389" s="254"/>
      <c r="I389" s="254"/>
      <c r="J389" s="258">
        <f>IF(E389+F389+G389&lt;Beregningsdata!$G$18,E389+F389+G389,E389+F389+G389-Beregningsdata!$G$17)</f>
        <v>0</v>
      </c>
      <c r="K389" s="259" t="str">
        <f>IF(J389&gt;Beregningsdata!$G$26,Beregningsdata!$F$26,IF(AND(J389&lt;J389+Beregningsdata!$F$26,J389&gt;Beregningsdata!$F$25),J389-Beregningsdata!$F$25,""))</f>
        <v/>
      </c>
      <c r="L389" s="259" t="str">
        <f>IF(J389&gt;Beregningsdata!$F$27,J389-Beregningsdata!$F$27,"")</f>
        <v/>
      </c>
      <c r="M389" s="254"/>
      <c r="N389" s="254"/>
      <c r="O389" s="254"/>
      <c r="P389" s="211">
        <f>IF(D389="Ferie",Beregningsdata!$E$6,"0")+IF(D389="Feriefridag",Beregningsdata!$E$12,"0")+IF(D389="Fri",Beregningsdata!$E$11,"0")+IF(D389="Syg",Beregningsdata!$E$8,"0")+IF(D389="Barns Sygedag",Beregningsdata!$E$9,"0")+IF(D389="Barsel",Beregningsdata!$E$10,"0")</f>
        <v>0</v>
      </c>
    </row>
    <row r="390" spans="1:16" ht="16.5" x14ac:dyDescent="0.25">
      <c r="A390" s="173" t="str">
        <f t="shared" si="41"/>
        <v/>
      </c>
      <c r="B390" s="174" t="str">
        <f t="shared" si="42"/>
        <v>Lørdag</v>
      </c>
      <c r="C390" s="176">
        <f t="shared" si="43"/>
        <v>43757</v>
      </c>
      <c r="D390" s="253"/>
      <c r="E390" s="287">
        <f>IF(B390="mandag",MedarbejderData!$V$16,"0")+IF(B390="tirsdag",MedarbejderData!$W$16,"0")+IF(B390="Onsdag",MedarbejderData!$X$16,"0")+IF(B390="torsdag",MedarbejderData!$Y$16,"0")+IF(B390="fredag",MedarbejderData!$Z$16,"0")+IF(B390="lørdag",MedarbejderData!$AA$16,"0")+IF(B390="søndag",MedarbejderData!$AB$16,"0")</f>
        <v>0</v>
      </c>
      <c r="F390" s="254"/>
      <c r="G390" s="254"/>
      <c r="H390" s="254"/>
      <c r="I390" s="254"/>
      <c r="J390" s="258">
        <f>IF(E390+F390+G390&lt;Beregningsdata!$G$18,E390+F390+G390,E390+F390+G390-Beregningsdata!$G$17)</f>
        <v>0</v>
      </c>
      <c r="K390" s="259" t="str">
        <f>IF(J390&gt;Beregningsdata!$G$26,Beregningsdata!$F$26,IF(AND(J390&lt;J390+Beregningsdata!$F$26,J390&gt;Beregningsdata!$F$25),J390-Beregningsdata!$F$25,""))</f>
        <v/>
      </c>
      <c r="L390" s="259" t="str">
        <f>IF(J390&gt;Beregningsdata!$F$27,J390-Beregningsdata!$F$27,"")</f>
        <v/>
      </c>
      <c r="M390" s="254"/>
      <c r="N390" s="254"/>
      <c r="O390" s="254"/>
      <c r="P390" s="211">
        <f>IF(D390="Ferie",Beregningsdata!$E$6,"0")+IF(D390="Feriefridag",Beregningsdata!$E$12,"0")+IF(D390="Fri",Beregningsdata!$E$11,"0")+IF(D390="Syg",Beregningsdata!$E$8,"0")+IF(D390="Barns Sygedag",Beregningsdata!$E$9,"0")+IF(D390="Barsel",Beregningsdata!$E$10,"0")</f>
        <v>0</v>
      </c>
    </row>
    <row r="391" spans="1:16" ht="16.5" x14ac:dyDescent="0.25">
      <c r="A391" s="173" t="str">
        <f t="shared" si="41"/>
        <v/>
      </c>
      <c r="B391" s="174" t="str">
        <f t="shared" si="42"/>
        <v>Søndag</v>
      </c>
      <c r="C391" s="176">
        <f t="shared" si="43"/>
        <v>43758</v>
      </c>
      <c r="D391" s="253"/>
      <c r="E391" s="287">
        <f>IF(B391="mandag",MedarbejderData!$V$16,"0")+IF(B391="tirsdag",MedarbejderData!$W$16,"0")+IF(B391="Onsdag",MedarbejderData!$X$16,"0")+IF(B391="torsdag",MedarbejderData!$Y$16,"0")+IF(B391="fredag",MedarbejderData!$Z$16,"0")+IF(B391="lørdag",MedarbejderData!$AA$16,"0")+IF(B391="søndag",MedarbejderData!$AB$16,"0")</f>
        <v>0</v>
      </c>
      <c r="F391" s="254"/>
      <c r="G391" s="254"/>
      <c r="H391" s="254"/>
      <c r="I391" s="254"/>
      <c r="J391" s="258">
        <f>IF(E391+F391+G391&lt;Beregningsdata!$G$18,E391+F391+G391,E391+F391+G391-Beregningsdata!$G$17)</f>
        <v>0</v>
      </c>
      <c r="K391" s="259" t="str">
        <f>IF(J391&gt;Beregningsdata!$G$26,Beregningsdata!$F$26,IF(AND(J391&lt;J391+Beregningsdata!$F$26,J391&gt;Beregningsdata!$F$25),J391-Beregningsdata!$F$25,""))</f>
        <v/>
      </c>
      <c r="L391" s="259" t="str">
        <f>IF(J391&gt;Beregningsdata!$F$27,J391-Beregningsdata!$F$27,"")</f>
        <v/>
      </c>
      <c r="M391" s="254"/>
      <c r="N391" s="254"/>
      <c r="O391" s="254"/>
      <c r="P391" s="211">
        <f>IF(D391="Ferie",Beregningsdata!$E$6,"0")+IF(D391="Feriefridag",Beregningsdata!$E$12,"0")+IF(D391="Fri",Beregningsdata!$E$11,"0")+IF(D391="Syg",Beregningsdata!$E$8,"0")+IF(D391="Barns Sygedag",Beregningsdata!$E$9,"0")+IF(D391="Barsel",Beregningsdata!$E$10,"0")</f>
        <v>0</v>
      </c>
    </row>
    <row r="392" spans="1:16" ht="16.5" x14ac:dyDescent="0.25">
      <c r="A392" s="173">
        <f t="shared" si="41"/>
        <v>43</v>
      </c>
      <c r="B392" s="174" t="str">
        <f t="shared" si="42"/>
        <v>Mandag</v>
      </c>
      <c r="C392" s="176">
        <f t="shared" si="43"/>
        <v>43759</v>
      </c>
      <c r="D392" s="253"/>
      <c r="E392" s="287">
        <f>IF(B392="mandag",MedarbejderData!$V$16,"0")+IF(B392="tirsdag",MedarbejderData!$W$16,"0")+IF(B392="Onsdag",MedarbejderData!$X$16,"0")+IF(B392="torsdag",MedarbejderData!$Y$16,"0")+IF(B392="fredag",MedarbejderData!$Z$16,"0")+IF(B392="lørdag",MedarbejderData!$AA$16,"0")+IF(B392="søndag",MedarbejderData!$AB$16,"0")</f>
        <v>0</v>
      </c>
      <c r="F392" s="254"/>
      <c r="G392" s="254"/>
      <c r="H392" s="254"/>
      <c r="I392" s="254"/>
      <c r="J392" s="258">
        <f>IF(E392+F392+G392&lt;Beregningsdata!$G$18,E392+F392+G392,E392+F392+G392-Beregningsdata!$G$17)</f>
        <v>0</v>
      </c>
      <c r="K392" s="259" t="str">
        <f>IF(J392&gt;Beregningsdata!$G$26,Beregningsdata!$F$26,IF(AND(J392&lt;J392+Beregningsdata!$F$26,J392&gt;Beregningsdata!$F$25),J392-Beregningsdata!$F$25,""))</f>
        <v/>
      </c>
      <c r="L392" s="259" t="str">
        <f>IF(J392&gt;Beregningsdata!$F$27,J392-Beregningsdata!$F$27,"")</f>
        <v/>
      </c>
      <c r="M392" s="254"/>
      <c r="N392" s="254"/>
      <c r="O392" s="254"/>
      <c r="P392" s="211">
        <f>IF(D392="Ferie",Beregningsdata!$E$6,"0")+IF(D392="Feriefridag",Beregningsdata!$E$12,"0")+IF(D392="Fri",Beregningsdata!$E$11,"0")+IF(D392="Syg",Beregningsdata!$E$8,"0")+IF(D392="Barns Sygedag",Beregningsdata!$E$9,"0")+IF(D392="Barsel",Beregningsdata!$E$10,"0")</f>
        <v>0</v>
      </c>
    </row>
    <row r="393" spans="1:16" ht="16.5" x14ac:dyDescent="0.25">
      <c r="A393" s="173" t="str">
        <f t="shared" si="41"/>
        <v/>
      </c>
      <c r="B393" s="174" t="str">
        <f t="shared" si="42"/>
        <v>Tirsdag</v>
      </c>
      <c r="C393" s="176">
        <f t="shared" si="43"/>
        <v>43760</v>
      </c>
      <c r="D393" s="253"/>
      <c r="E393" s="287">
        <f>IF(B393="mandag",MedarbejderData!$V$16,"0")+IF(B393="tirsdag",MedarbejderData!$W$16,"0")+IF(B393="Onsdag",MedarbejderData!$X$16,"0")+IF(B393="torsdag",MedarbejderData!$Y$16,"0")+IF(B393="fredag",MedarbejderData!$Z$16,"0")+IF(B393="lørdag",MedarbejderData!$AA$16,"0")+IF(B393="søndag",MedarbejderData!$AB$16,"0")</f>
        <v>0</v>
      </c>
      <c r="F393" s="254"/>
      <c r="G393" s="254"/>
      <c r="H393" s="254"/>
      <c r="I393" s="254"/>
      <c r="J393" s="258">
        <f>IF(E393+F393+G393&lt;Beregningsdata!$G$18,E393+F393+G393,E393+F393+G393-Beregningsdata!$G$17)</f>
        <v>0</v>
      </c>
      <c r="K393" s="259" t="str">
        <f>IF(J393&gt;Beregningsdata!$G$26,Beregningsdata!$F$26,IF(AND(J393&lt;J393+Beregningsdata!$F$26,J393&gt;Beregningsdata!$F$25),J393-Beregningsdata!$F$25,""))</f>
        <v/>
      </c>
      <c r="L393" s="259" t="str">
        <f>IF(J393&gt;Beregningsdata!$F$27,J393-Beregningsdata!$F$27,"")</f>
        <v/>
      </c>
      <c r="M393" s="254"/>
      <c r="N393" s="254"/>
      <c r="O393" s="254"/>
      <c r="P393" s="211">
        <f>IF(D393="Ferie",Beregningsdata!$E$6,"0")+IF(D393="Feriefridag",Beregningsdata!$E$12,"0")+IF(D393="Fri",Beregningsdata!$E$11,"0")+IF(D393="Syg",Beregningsdata!$E$8,"0")+IF(D393="Barns Sygedag",Beregningsdata!$E$9,"0")+IF(D393="Barsel",Beregningsdata!$E$10,"0")</f>
        <v>0</v>
      </c>
    </row>
    <row r="394" spans="1:16" ht="16.5" x14ac:dyDescent="0.25">
      <c r="A394" s="173" t="str">
        <f t="shared" si="41"/>
        <v/>
      </c>
      <c r="B394" s="174" t="str">
        <f t="shared" si="42"/>
        <v>Onsdag</v>
      </c>
      <c r="C394" s="176">
        <f t="shared" si="43"/>
        <v>43761</v>
      </c>
      <c r="D394" s="253"/>
      <c r="E394" s="287">
        <f>IF(B394="mandag",MedarbejderData!$V$16,"0")+IF(B394="tirsdag",MedarbejderData!$W$16,"0")+IF(B394="Onsdag",MedarbejderData!$X$16,"0")+IF(B394="torsdag",MedarbejderData!$Y$16,"0")+IF(B394="fredag",MedarbejderData!$Z$16,"0")+IF(B394="lørdag",MedarbejderData!$AA$16,"0")+IF(B394="søndag",MedarbejderData!$AB$16,"0")</f>
        <v>0</v>
      </c>
      <c r="F394" s="254"/>
      <c r="G394" s="254"/>
      <c r="H394" s="254"/>
      <c r="I394" s="254"/>
      <c r="J394" s="258">
        <f>IF(E394+F394+G394&lt;Beregningsdata!$G$18,E394+F394+G394,E394+F394+G394-Beregningsdata!$G$17)</f>
        <v>0</v>
      </c>
      <c r="K394" s="259" t="str">
        <f>IF(J394&gt;Beregningsdata!$G$26,Beregningsdata!$F$26,IF(AND(J394&lt;J394+Beregningsdata!$F$26,J394&gt;Beregningsdata!$F$25),J394-Beregningsdata!$F$25,""))</f>
        <v/>
      </c>
      <c r="L394" s="259" t="str">
        <f>IF(J394&gt;Beregningsdata!$F$27,J394-Beregningsdata!$F$27,"")</f>
        <v/>
      </c>
      <c r="M394" s="254"/>
      <c r="N394" s="254"/>
      <c r="O394" s="254"/>
      <c r="P394" s="211">
        <f>IF(D394="Ferie",Beregningsdata!$E$6,"0")+IF(D394="Feriefridag",Beregningsdata!$E$12,"0")+IF(D394="Fri",Beregningsdata!$E$11,"0")+IF(D394="Syg",Beregningsdata!$E$8,"0")+IF(D394="Barns Sygedag",Beregningsdata!$E$9,"0")+IF(D394="Barsel",Beregningsdata!$E$10,"0")</f>
        <v>0</v>
      </c>
    </row>
    <row r="395" spans="1:16" ht="16.5" x14ac:dyDescent="0.25">
      <c r="A395" s="173" t="str">
        <f t="shared" si="41"/>
        <v/>
      </c>
      <c r="B395" s="174" t="str">
        <f t="shared" si="42"/>
        <v>Torsdag</v>
      </c>
      <c r="C395" s="176">
        <f t="shared" si="43"/>
        <v>43762</v>
      </c>
      <c r="D395" s="253"/>
      <c r="E395" s="287">
        <f>IF(B395="mandag",MedarbejderData!$V$16,"0")+IF(B395="tirsdag",MedarbejderData!$W$16,"0")+IF(B395="Onsdag",MedarbejderData!$X$16,"0")+IF(B395="torsdag",MedarbejderData!$Y$16,"0")+IF(B395="fredag",MedarbejderData!$Z$16,"0")+IF(B395="lørdag",MedarbejderData!$AA$16,"0")+IF(B395="søndag",MedarbejderData!$AB$16,"0")</f>
        <v>0</v>
      </c>
      <c r="F395" s="254"/>
      <c r="G395" s="254"/>
      <c r="H395" s="254"/>
      <c r="I395" s="254"/>
      <c r="J395" s="258">
        <f>IF(E395+F395+G395&lt;Beregningsdata!$G$18,E395+F395+G395,E395+F395+G395-Beregningsdata!$G$17)</f>
        <v>0</v>
      </c>
      <c r="K395" s="259" t="str">
        <f>IF(J395&gt;Beregningsdata!$G$26,Beregningsdata!$F$26,IF(AND(J395&lt;J395+Beregningsdata!$F$26,J395&gt;Beregningsdata!$F$25),J395-Beregningsdata!$F$25,""))</f>
        <v/>
      </c>
      <c r="L395" s="259" t="str">
        <f>IF(J395&gt;Beregningsdata!$F$27,J395-Beregningsdata!$F$27,"")</f>
        <v/>
      </c>
      <c r="M395" s="254"/>
      <c r="N395" s="254"/>
      <c r="O395" s="254"/>
      <c r="P395" s="211">
        <f>IF(D395="Ferie",Beregningsdata!$E$6,"0")+IF(D395="Feriefridag",Beregningsdata!$E$12,"0")+IF(D395="Fri",Beregningsdata!$E$11,"0")+IF(D395="Syg",Beregningsdata!$E$8,"0")+IF(D395="Barns Sygedag",Beregningsdata!$E$9,"0")+IF(D395="Barsel",Beregningsdata!$E$10,"0")</f>
        <v>0</v>
      </c>
    </row>
    <row r="396" spans="1:16" ht="16.5" x14ac:dyDescent="0.25">
      <c r="A396" s="173" t="str">
        <f t="shared" si="41"/>
        <v/>
      </c>
      <c r="B396" s="174" t="str">
        <f t="shared" si="42"/>
        <v>Fredag</v>
      </c>
      <c r="C396" s="176">
        <f t="shared" si="43"/>
        <v>43763</v>
      </c>
      <c r="D396" s="253"/>
      <c r="E396" s="287">
        <f>IF(B396="mandag",MedarbejderData!$V$16,"0")+IF(B396="tirsdag",MedarbejderData!$W$16,"0")+IF(B396="Onsdag",MedarbejderData!$X$16,"0")+IF(B396="torsdag",MedarbejderData!$Y$16,"0")+IF(B396="fredag",MedarbejderData!$Z$16,"0")+IF(B396="lørdag",MedarbejderData!$AA$16,"0")+IF(B396="søndag",MedarbejderData!$AB$16,"0")</f>
        <v>0</v>
      </c>
      <c r="F396" s="254"/>
      <c r="G396" s="254"/>
      <c r="H396" s="254"/>
      <c r="I396" s="254"/>
      <c r="J396" s="258">
        <f>IF(E396+F396+G396&lt;Beregningsdata!$G$18,E396+F396+G396,E396+F396+G396-Beregningsdata!$G$17)</f>
        <v>0</v>
      </c>
      <c r="K396" s="259" t="str">
        <f>IF(J396&gt;Beregningsdata!$G$26,Beregningsdata!$F$26,IF(AND(J396&lt;J396+Beregningsdata!$F$26,J396&gt;Beregningsdata!$F$25),J396-Beregningsdata!$F$25,""))</f>
        <v/>
      </c>
      <c r="L396" s="259" t="str">
        <f>IF(J396&gt;Beregningsdata!$F$27,J396-Beregningsdata!$F$27,"")</f>
        <v/>
      </c>
      <c r="M396" s="254"/>
      <c r="N396" s="254"/>
      <c r="O396" s="254"/>
      <c r="P396" s="211">
        <f>IF(D396="Ferie",Beregningsdata!$E$6,"0")+IF(D396="Feriefridag",Beregningsdata!$E$12,"0")+IF(D396="Fri",Beregningsdata!$E$11,"0")+IF(D396="Syg",Beregningsdata!$E$8,"0")+IF(D396="Barns Sygedag",Beregningsdata!$E$9,"0")+IF(D396="Barsel",Beregningsdata!$E$10,"0")</f>
        <v>0</v>
      </c>
    </row>
    <row r="397" spans="1:16" ht="16.5" x14ac:dyDescent="0.25">
      <c r="A397" s="173" t="str">
        <f t="shared" si="41"/>
        <v/>
      </c>
      <c r="B397" s="174" t="str">
        <f t="shared" si="42"/>
        <v>Lørdag</v>
      </c>
      <c r="C397" s="176">
        <f t="shared" si="43"/>
        <v>43764</v>
      </c>
      <c r="D397" s="253"/>
      <c r="E397" s="287">
        <f>IF(B397="mandag",MedarbejderData!$V$16,"0")+IF(B397="tirsdag",MedarbejderData!$W$16,"0")+IF(B397="Onsdag",MedarbejderData!$X$16,"0")+IF(B397="torsdag",MedarbejderData!$Y$16,"0")+IF(B397="fredag",MedarbejderData!$Z$16,"0")+IF(B397="lørdag",MedarbejderData!$AA$16,"0")+IF(B397="søndag",MedarbejderData!$AB$16,"0")</f>
        <v>0</v>
      </c>
      <c r="F397" s="254"/>
      <c r="G397" s="254"/>
      <c r="H397" s="254"/>
      <c r="I397" s="254"/>
      <c r="J397" s="258">
        <f>IF(E397+F397+G397&lt;Beregningsdata!$G$18,E397+F397+G397,E397+F397+G397-Beregningsdata!$G$17)</f>
        <v>0</v>
      </c>
      <c r="K397" s="259" t="str">
        <f>IF(J397&gt;Beregningsdata!$G$26,Beregningsdata!$F$26,IF(AND(J397&lt;J397+Beregningsdata!$F$26,J397&gt;Beregningsdata!$F$25),J397-Beregningsdata!$F$25,""))</f>
        <v/>
      </c>
      <c r="L397" s="259" t="str">
        <f>IF(J397&gt;Beregningsdata!$F$27,J397-Beregningsdata!$F$27,"")</f>
        <v/>
      </c>
      <c r="M397" s="254"/>
      <c r="N397" s="254"/>
      <c r="O397" s="254"/>
      <c r="P397" s="211">
        <f>IF(D397="Ferie",Beregningsdata!$E$6,"0")+IF(D397="Feriefridag",Beregningsdata!$E$12,"0")+IF(D397="Fri",Beregningsdata!$E$11,"0")+IF(D397="Syg",Beregningsdata!$E$8,"0")+IF(D397="Barns Sygedag",Beregningsdata!$E$9,"0")+IF(D397="Barsel",Beregningsdata!$E$10,"0")</f>
        <v>0</v>
      </c>
    </row>
    <row r="398" spans="1:16" ht="16.5" x14ac:dyDescent="0.25">
      <c r="A398" s="173" t="str">
        <f t="shared" si="41"/>
        <v/>
      </c>
      <c r="B398" s="174" t="str">
        <f t="shared" si="42"/>
        <v>Søndag</v>
      </c>
      <c r="C398" s="176">
        <f t="shared" si="43"/>
        <v>43765</v>
      </c>
      <c r="D398" s="253"/>
      <c r="E398" s="287">
        <f>IF(B398="mandag",MedarbejderData!$V$16,"0")+IF(B398="tirsdag",MedarbejderData!$W$16,"0")+IF(B398="Onsdag",MedarbejderData!$X$16,"0")+IF(B398="torsdag",MedarbejderData!$Y$16,"0")+IF(B398="fredag",MedarbejderData!$Z$16,"0")+IF(B398="lørdag",MedarbejderData!$AA$16,"0")+IF(B398="søndag",MedarbejderData!$AB$16,"0")</f>
        <v>0</v>
      </c>
      <c r="F398" s="254"/>
      <c r="G398" s="254"/>
      <c r="H398" s="254"/>
      <c r="I398" s="254"/>
      <c r="J398" s="258">
        <f>IF(E398+F398+G398&lt;Beregningsdata!$G$18,E398+F398+G398,E398+F398+G398-Beregningsdata!$G$17)</f>
        <v>0</v>
      </c>
      <c r="K398" s="259" t="str">
        <f>IF(J398&gt;Beregningsdata!$G$26,Beregningsdata!$F$26,IF(AND(J398&lt;J398+Beregningsdata!$F$26,J398&gt;Beregningsdata!$F$25),J398-Beregningsdata!$F$25,""))</f>
        <v/>
      </c>
      <c r="L398" s="259" t="str">
        <f>IF(J398&gt;Beregningsdata!$F$27,J398-Beregningsdata!$F$27,"")</f>
        <v/>
      </c>
      <c r="M398" s="254"/>
      <c r="N398" s="254"/>
      <c r="O398" s="254"/>
      <c r="P398" s="211">
        <f>IF(D398="Ferie",Beregningsdata!$E$6,"0")+IF(D398="Feriefridag",Beregningsdata!$E$12,"0")+IF(D398="Fri",Beregningsdata!$E$11,"0")+IF(D398="Syg",Beregningsdata!$E$8,"0")+IF(D398="Barns Sygedag",Beregningsdata!$E$9,"0")+IF(D398="Barsel",Beregningsdata!$E$10,"0")</f>
        <v>0</v>
      </c>
    </row>
    <row r="399" spans="1:16" ht="16.5" x14ac:dyDescent="0.25">
      <c r="A399" s="173">
        <f t="shared" si="41"/>
        <v>44</v>
      </c>
      <c r="B399" s="174" t="str">
        <f t="shared" si="42"/>
        <v>Mandag</v>
      </c>
      <c r="C399" s="176">
        <f t="shared" si="43"/>
        <v>43766</v>
      </c>
      <c r="D399" s="253"/>
      <c r="E399" s="287">
        <f>IF(B399="mandag",MedarbejderData!$V$16,"0")+IF(B399="tirsdag",MedarbejderData!$W$16,"0")+IF(B399="Onsdag",MedarbejderData!$X$16,"0")+IF(B399="torsdag",MedarbejderData!$Y$16,"0")+IF(B399="fredag",MedarbejderData!$Z$16,"0")+IF(B399="lørdag",MedarbejderData!$AA$16,"0")+IF(B399="søndag",MedarbejderData!$AB$16,"0")</f>
        <v>0</v>
      </c>
      <c r="F399" s="254"/>
      <c r="G399" s="254"/>
      <c r="H399" s="254"/>
      <c r="I399" s="254"/>
      <c r="J399" s="258">
        <f>IF(E399+F399+G399&lt;Beregningsdata!$G$18,E399+F399+G399,E399+F399+G399-Beregningsdata!$G$17)</f>
        <v>0</v>
      </c>
      <c r="K399" s="259" t="str">
        <f>IF(J399&gt;Beregningsdata!$G$26,Beregningsdata!$F$26,IF(AND(J399&lt;J399+Beregningsdata!$F$26,J399&gt;Beregningsdata!$F$25),J399-Beregningsdata!$F$25,""))</f>
        <v/>
      </c>
      <c r="L399" s="259" t="str">
        <f>IF(J399&gt;Beregningsdata!$F$27,J399-Beregningsdata!$F$27,"")</f>
        <v/>
      </c>
      <c r="M399" s="254"/>
      <c r="N399" s="254"/>
      <c r="O399" s="254"/>
      <c r="P399" s="211">
        <f>IF(D399="Ferie",Beregningsdata!$E$6,"0")+IF(D399="Feriefridag",Beregningsdata!$E$12,"0")+IF(D399="Fri",Beregningsdata!$E$11,"0")+IF(D399="Syg",Beregningsdata!$E$8,"0")+IF(D399="Barns Sygedag",Beregningsdata!$E$9,"0")+IF(D399="Barsel",Beregningsdata!$E$10,"0")</f>
        <v>0</v>
      </c>
    </row>
    <row r="400" spans="1:16" ht="16.5" x14ac:dyDescent="0.25">
      <c r="A400" s="173" t="str">
        <f t="shared" si="41"/>
        <v/>
      </c>
      <c r="B400" s="174" t="str">
        <f t="shared" si="42"/>
        <v>Tirsdag</v>
      </c>
      <c r="C400" s="176">
        <f t="shared" si="43"/>
        <v>43767</v>
      </c>
      <c r="D400" s="253"/>
      <c r="E400" s="287">
        <f>IF(B400="mandag",MedarbejderData!$V$16,"0")+IF(B400="tirsdag",MedarbejderData!$W$16,"0")+IF(B400="Onsdag",MedarbejderData!$X$16,"0")+IF(B400="torsdag",MedarbejderData!$Y$16,"0")+IF(B400="fredag",MedarbejderData!$Z$16,"0")+IF(B400="lørdag",MedarbejderData!$AA$16,"0")+IF(B400="søndag",MedarbejderData!$AB$16,"0")</f>
        <v>0</v>
      </c>
      <c r="F400" s="254"/>
      <c r="G400" s="254"/>
      <c r="H400" s="254"/>
      <c r="I400" s="254"/>
      <c r="J400" s="258">
        <f>IF(E400+F400+G400&lt;Beregningsdata!$G$18,E400+F400+G400,E400+F400+G400-Beregningsdata!$G$17)</f>
        <v>0</v>
      </c>
      <c r="K400" s="259" t="str">
        <f>IF(J400&gt;Beregningsdata!$G$26,Beregningsdata!$F$26,IF(AND(J400&lt;J400+Beregningsdata!$F$26,J400&gt;Beregningsdata!$F$25),J400-Beregningsdata!$F$25,""))</f>
        <v/>
      </c>
      <c r="L400" s="259" t="str">
        <f>IF(J400&gt;Beregningsdata!$F$27,J400-Beregningsdata!$F$27,"")</f>
        <v/>
      </c>
      <c r="M400" s="254"/>
      <c r="N400" s="254"/>
      <c r="O400" s="254"/>
      <c r="P400" s="211">
        <f>IF(D400="Ferie",Beregningsdata!$E$6,"0")+IF(D400="Feriefridag",Beregningsdata!$E$12,"0")+IF(D400="Fri",Beregningsdata!$E$11,"0")+IF(D400="Syg",Beregningsdata!$E$8,"0")+IF(D400="Barns Sygedag",Beregningsdata!$E$9,"0")+IF(D400="Barsel",Beregningsdata!$E$10,"0")</f>
        <v>0</v>
      </c>
    </row>
    <row r="401" spans="1:16" ht="16.5" x14ac:dyDescent="0.25">
      <c r="A401" s="173" t="str">
        <f t="shared" si="41"/>
        <v/>
      </c>
      <c r="B401" s="174" t="str">
        <f t="shared" si="42"/>
        <v>Onsdag</v>
      </c>
      <c r="C401" s="176">
        <f t="shared" si="43"/>
        <v>43768</v>
      </c>
      <c r="D401" s="253"/>
      <c r="E401" s="287">
        <f>IF(B401="mandag",MedarbejderData!$V$16,"0")+IF(B401="tirsdag",MedarbejderData!$W$16,"0")+IF(B401="Onsdag",MedarbejderData!$X$16,"0")+IF(B401="torsdag",MedarbejderData!$Y$16,"0")+IF(B401="fredag",MedarbejderData!$Z$16,"0")+IF(B401="lørdag",MedarbejderData!$AA$16,"0")+IF(B401="søndag",MedarbejderData!$AB$16,"0")</f>
        <v>0</v>
      </c>
      <c r="F401" s="254"/>
      <c r="G401" s="254"/>
      <c r="H401" s="254"/>
      <c r="I401" s="254"/>
      <c r="J401" s="258">
        <f>IF(E401+F401+G401&lt;Beregningsdata!$G$18,E401+F401+G401,E401+F401+G401-Beregningsdata!$G$17)</f>
        <v>0</v>
      </c>
      <c r="K401" s="259" t="str">
        <f>IF(J401&gt;Beregningsdata!$G$26,Beregningsdata!$F$26,IF(AND(J401&lt;J401+Beregningsdata!$F$26,J401&gt;Beregningsdata!$F$25),J401-Beregningsdata!$F$25,""))</f>
        <v/>
      </c>
      <c r="L401" s="259" t="str">
        <f>IF(J401&gt;Beregningsdata!$F$27,J401-Beregningsdata!$F$27,"")</f>
        <v/>
      </c>
      <c r="M401" s="254"/>
      <c r="N401" s="254"/>
      <c r="O401" s="254"/>
      <c r="P401" s="211">
        <f>IF(D401="Ferie",Beregningsdata!$E$6,"0")+IF(D401="Feriefridag",Beregningsdata!$E$12,"0")+IF(D401="Fri",Beregningsdata!$E$11,"0")+IF(D401="Syg",Beregningsdata!$E$8,"0")+IF(D401="Barns Sygedag",Beregningsdata!$E$9,"0")+IF(D401="Barsel",Beregningsdata!$E$10,"0")</f>
        <v>0</v>
      </c>
    </row>
    <row r="402" spans="1:16" ht="16.5" x14ac:dyDescent="0.25">
      <c r="A402" s="173" t="str">
        <f t="shared" si="41"/>
        <v/>
      </c>
      <c r="B402" s="174" t="str">
        <f t="shared" si="42"/>
        <v>Torsdag</v>
      </c>
      <c r="C402" s="176">
        <f t="shared" si="43"/>
        <v>43769</v>
      </c>
      <c r="D402" s="253"/>
      <c r="E402" s="287">
        <f>IF(B402="mandag",MedarbejderData!$V$16,"0")+IF(B402="tirsdag",MedarbejderData!$W$16,"0")+IF(B402="Onsdag",MedarbejderData!$X$16,"0")+IF(B402="torsdag",MedarbejderData!$Y$16,"0")+IF(B402="fredag",MedarbejderData!$Z$16,"0")+IF(B402="lørdag",MedarbejderData!$AA$16,"0")+IF(B402="søndag",MedarbejderData!$AB$16,"0")</f>
        <v>0</v>
      </c>
      <c r="F402" s="254"/>
      <c r="G402" s="254"/>
      <c r="H402" s="254"/>
      <c r="I402" s="254"/>
      <c r="J402" s="258">
        <f>IF(E402+F402+G402&lt;Beregningsdata!$G$18,E402+F402+G402,E402+F402+G402-Beregningsdata!$G$17)</f>
        <v>0</v>
      </c>
      <c r="K402" s="259" t="str">
        <f>IF(J402&gt;Beregningsdata!$G$26,Beregningsdata!$F$26,IF(AND(J402&lt;J402+Beregningsdata!$F$26,J402&gt;Beregningsdata!$F$25),J402-Beregningsdata!$F$25,""))</f>
        <v/>
      </c>
      <c r="L402" s="259" t="str">
        <f>IF(J402&gt;Beregningsdata!$F$27,J402-Beregningsdata!$F$27,"")</f>
        <v/>
      </c>
      <c r="M402" s="254"/>
      <c r="N402" s="254"/>
      <c r="O402" s="254"/>
      <c r="P402" s="211">
        <f>IF(D402="Ferie",Beregningsdata!$E$6,"0")+IF(D402="Feriefridag",Beregningsdata!$E$12,"0")+IF(D402="Fri",Beregningsdata!$E$11,"0")+IF(D402="Syg",Beregningsdata!$E$8,"0")+IF(D402="Barns Sygedag",Beregningsdata!$E$9,"0")+IF(D402="Barsel",Beregningsdata!$E$10,"0")</f>
        <v>0</v>
      </c>
    </row>
    <row r="403" spans="1:16" ht="16.5" x14ac:dyDescent="0.25">
      <c r="A403" s="173" t="str">
        <f t="shared" si="41"/>
        <v/>
      </c>
      <c r="B403" s="174" t="str">
        <f t="shared" si="42"/>
        <v>Fredag</v>
      </c>
      <c r="C403" s="176">
        <f t="shared" si="43"/>
        <v>43770</v>
      </c>
      <c r="D403" s="253"/>
      <c r="E403" s="287">
        <f>IF(B403="mandag",MedarbejderData!$V$16,"0")+IF(B403="tirsdag",MedarbejderData!$W$16,"0")+IF(B403="Onsdag",MedarbejderData!$X$16,"0")+IF(B403="torsdag",MedarbejderData!$Y$16,"0")+IF(B403="fredag",MedarbejderData!$Z$16,"0")+IF(B403="lørdag",MedarbejderData!$AA$16,"0")+IF(B403="søndag",MedarbejderData!$AB$16,"0")</f>
        <v>0</v>
      </c>
      <c r="F403" s="254"/>
      <c r="G403" s="254"/>
      <c r="H403" s="254"/>
      <c r="I403" s="254"/>
      <c r="J403" s="258">
        <f>IF(E403+F403+G403&lt;Beregningsdata!$G$18,E403+F403+G403,E403+F403+G403-Beregningsdata!$G$17)</f>
        <v>0</v>
      </c>
      <c r="K403" s="259" t="str">
        <f>IF(J403&gt;Beregningsdata!$G$26,Beregningsdata!$F$26,IF(AND(J403&lt;J403+Beregningsdata!$F$26,J403&gt;Beregningsdata!$F$25),J403-Beregningsdata!$F$25,""))</f>
        <v/>
      </c>
      <c r="L403" s="259" t="str">
        <f>IF(J403&gt;Beregningsdata!$F$27,J403-Beregningsdata!$F$27,"")</f>
        <v/>
      </c>
      <c r="M403" s="254"/>
      <c r="N403" s="254"/>
      <c r="O403" s="254"/>
      <c r="P403" s="211">
        <f>IF(D403="Ferie",Beregningsdata!$E$6,"0")+IF(D403="Feriefridag",Beregningsdata!$E$12,"0")+IF(D403="Fri",Beregningsdata!$E$11,"0")+IF(D403="Syg",Beregningsdata!$E$8,"0")+IF(D403="Barns Sygedag",Beregningsdata!$E$9,"0")+IF(D403="Barsel",Beregningsdata!$E$10,"0")</f>
        <v>0</v>
      </c>
    </row>
    <row r="404" spans="1:16" ht="16.5" x14ac:dyDescent="0.25">
      <c r="A404" s="173" t="str">
        <f t="shared" si="41"/>
        <v/>
      </c>
      <c r="B404" s="174" t="str">
        <f t="shared" si="42"/>
        <v>Lørdag</v>
      </c>
      <c r="C404" s="176">
        <f t="shared" si="43"/>
        <v>43771</v>
      </c>
      <c r="D404" s="253"/>
      <c r="E404" s="287">
        <f>IF(B404="mandag",MedarbejderData!$V$16,"0")+IF(B404="tirsdag",MedarbejderData!$W$16,"0")+IF(B404="Onsdag",MedarbejderData!$X$16,"0")+IF(B404="torsdag",MedarbejderData!$Y$16,"0")+IF(B404="fredag",MedarbejderData!$Z$16,"0")+IF(B404="lørdag",MedarbejderData!$AA$16,"0")+IF(B404="søndag",MedarbejderData!$AB$16,"0")</f>
        <v>0</v>
      </c>
      <c r="F404" s="254"/>
      <c r="G404" s="254"/>
      <c r="H404" s="254"/>
      <c r="I404" s="254"/>
      <c r="J404" s="258">
        <f>IF(E404+F404+G404&lt;Beregningsdata!$G$18,E404+F404+G404,E404+F404+G404-Beregningsdata!$G$17)</f>
        <v>0</v>
      </c>
      <c r="K404" s="259" t="str">
        <f>IF(J404&gt;Beregningsdata!$G$26,Beregningsdata!$F$26,IF(AND(J404&lt;J404+Beregningsdata!$F$26,J404&gt;Beregningsdata!$F$25),J404-Beregningsdata!$F$25,""))</f>
        <v/>
      </c>
      <c r="L404" s="259" t="str">
        <f>IF(J404&gt;Beregningsdata!$F$27,J404-Beregningsdata!$F$27,"")</f>
        <v/>
      </c>
      <c r="M404" s="254"/>
      <c r="N404" s="254"/>
      <c r="O404" s="254"/>
      <c r="P404" s="211">
        <f>IF(D404="Ferie",Beregningsdata!$E$6,"0")+IF(D404="Feriefridag",Beregningsdata!$E$12,"0")+IF(D404="Fri",Beregningsdata!$E$11,"0")+IF(D404="Syg",Beregningsdata!$E$8,"0")+IF(D404="Barns Sygedag",Beregningsdata!$E$9,"0")+IF(D404="Barsel",Beregningsdata!$E$10,"0")</f>
        <v>0</v>
      </c>
    </row>
    <row r="405" spans="1:16" ht="16.5" x14ac:dyDescent="0.25">
      <c r="A405" s="173" t="str">
        <f t="shared" si="41"/>
        <v/>
      </c>
      <c r="B405" s="174" t="str">
        <f t="shared" si="42"/>
        <v>Søndag</v>
      </c>
      <c r="C405" s="176">
        <f t="shared" si="43"/>
        <v>43772</v>
      </c>
      <c r="D405" s="253"/>
      <c r="E405" s="287">
        <f>IF(B405="mandag",MedarbejderData!$V$16,"0")+IF(B405="tirsdag",MedarbejderData!$W$16,"0")+IF(B405="Onsdag",MedarbejderData!$X$16,"0")+IF(B405="torsdag",MedarbejderData!$Y$16,"0")+IF(B405="fredag",MedarbejderData!$Z$16,"0")+IF(B405="lørdag",MedarbejderData!$AA$16,"0")+IF(B405="søndag",MedarbejderData!$AB$16,"0")</f>
        <v>0</v>
      </c>
      <c r="F405" s="254"/>
      <c r="G405" s="254"/>
      <c r="H405" s="254"/>
      <c r="I405" s="254"/>
      <c r="J405" s="258">
        <f>IF(E405+F405+G405&lt;Beregningsdata!$G$18,E405+F405+G405,E405+F405+G405-Beregningsdata!$G$17)</f>
        <v>0</v>
      </c>
      <c r="K405" s="259" t="str">
        <f>IF(J405&gt;Beregningsdata!$G$26,Beregningsdata!$F$26,IF(AND(J405&lt;J405+Beregningsdata!$F$26,J405&gt;Beregningsdata!$F$25),J405-Beregningsdata!$F$25,""))</f>
        <v/>
      </c>
      <c r="L405" s="259" t="str">
        <f>IF(J405&gt;Beregningsdata!$F$27,J405-Beregningsdata!$F$27,"")</f>
        <v/>
      </c>
      <c r="M405" s="254"/>
      <c r="N405" s="254"/>
      <c r="O405" s="254"/>
      <c r="P405" s="211">
        <f>IF(D405="Ferie",Beregningsdata!$E$6,"0")+IF(D405="Feriefridag",Beregningsdata!$E$12,"0")+IF(D405="Fri",Beregningsdata!$E$11,"0")+IF(D405="Syg",Beregningsdata!$E$8,"0")+IF(D405="Barns Sygedag",Beregningsdata!$E$9,"0")+IF(D405="Barsel",Beregningsdata!$E$10,"0")</f>
        <v>0</v>
      </c>
    </row>
    <row r="406" spans="1:16" ht="16.5" x14ac:dyDescent="0.25">
      <c r="A406" s="173">
        <f t="shared" si="41"/>
        <v>45</v>
      </c>
      <c r="B406" s="174" t="str">
        <f t="shared" si="42"/>
        <v>Mandag</v>
      </c>
      <c r="C406" s="176">
        <f t="shared" si="43"/>
        <v>43773</v>
      </c>
      <c r="D406" s="253"/>
      <c r="E406" s="287">
        <f>IF(B406="mandag",MedarbejderData!$V$16,"0")+IF(B406="tirsdag",MedarbejderData!$W$16,"0")+IF(B406="Onsdag",MedarbejderData!$X$16,"0")+IF(B406="torsdag",MedarbejderData!$Y$16,"0")+IF(B406="fredag",MedarbejderData!$Z$16,"0")+IF(B406="lørdag",MedarbejderData!$AA$16,"0")+IF(B406="søndag",MedarbejderData!$AB$16,"0")</f>
        <v>0</v>
      </c>
      <c r="F406" s="254"/>
      <c r="G406" s="254"/>
      <c r="H406" s="254"/>
      <c r="I406" s="254"/>
      <c r="J406" s="258">
        <f>IF(E406+F406+G406&lt;Beregningsdata!$G$18,E406+F406+G406,E406+F406+G406-Beregningsdata!$G$17)</f>
        <v>0</v>
      </c>
      <c r="K406" s="259" t="str">
        <f>IF(J406&gt;Beregningsdata!$G$26,Beregningsdata!$F$26,IF(AND(J406&lt;J406+Beregningsdata!$F$26,J406&gt;Beregningsdata!$F$25),J406-Beregningsdata!$F$25,""))</f>
        <v/>
      </c>
      <c r="L406" s="259" t="str">
        <f>IF(J406&gt;Beregningsdata!$F$27,J406-Beregningsdata!$F$27,"")</f>
        <v/>
      </c>
      <c r="M406" s="254"/>
      <c r="N406" s="254"/>
      <c r="O406" s="254"/>
      <c r="P406" s="211">
        <f>IF(D406="Ferie",Beregningsdata!$E$6,"0")+IF(D406="Feriefridag",Beregningsdata!$E$12,"0")+IF(D406="Fri",Beregningsdata!$E$11,"0")+IF(D406="Syg",Beregningsdata!$E$8,"0")+IF(D406="Barns Sygedag",Beregningsdata!$E$9,"0")+IF(D406="Barsel",Beregningsdata!$E$10,"0")</f>
        <v>0</v>
      </c>
    </row>
    <row r="407" spans="1:16" ht="16.5" x14ac:dyDescent="0.25">
      <c r="A407" s="173" t="str">
        <f t="shared" si="41"/>
        <v/>
      </c>
      <c r="B407" s="174" t="str">
        <f t="shared" si="42"/>
        <v>Tirsdag</v>
      </c>
      <c r="C407" s="176">
        <f t="shared" si="43"/>
        <v>43774</v>
      </c>
      <c r="D407" s="253"/>
      <c r="E407" s="287">
        <f>IF(B407="mandag",MedarbejderData!$V$16,"0")+IF(B407="tirsdag",MedarbejderData!$W$16,"0")+IF(B407="Onsdag",MedarbejderData!$X$16,"0")+IF(B407="torsdag",MedarbejderData!$Y$16,"0")+IF(B407="fredag",MedarbejderData!$Z$16,"0")+IF(B407="lørdag",MedarbejderData!$AA$16,"0")+IF(B407="søndag",MedarbejderData!$AB$16,"0")</f>
        <v>0</v>
      </c>
      <c r="F407" s="254"/>
      <c r="G407" s="254"/>
      <c r="H407" s="254"/>
      <c r="I407" s="254"/>
      <c r="J407" s="258">
        <f>IF(E407+F407+G407&lt;Beregningsdata!$G$18,E407+F407+G407,E407+F407+G407-Beregningsdata!$G$17)</f>
        <v>0</v>
      </c>
      <c r="K407" s="259" t="str">
        <f>IF(J407&gt;Beregningsdata!$G$26,Beregningsdata!$F$26,IF(AND(J407&lt;J407+Beregningsdata!$F$26,J407&gt;Beregningsdata!$F$25),J407-Beregningsdata!$F$25,""))</f>
        <v/>
      </c>
      <c r="L407" s="259" t="str">
        <f>IF(J407&gt;Beregningsdata!$F$27,J407-Beregningsdata!$F$27,"")</f>
        <v/>
      </c>
      <c r="M407" s="254"/>
      <c r="N407" s="254"/>
      <c r="O407" s="254"/>
      <c r="P407" s="211">
        <f>IF(D407="Ferie",Beregningsdata!$E$6,"0")+IF(D407="Feriefridag",Beregningsdata!$E$12,"0")+IF(D407="Fri",Beregningsdata!$E$11,"0")+IF(D407="Syg",Beregningsdata!$E$8,"0")+IF(D407="Barns Sygedag",Beregningsdata!$E$9,"0")+IF(D407="Barsel",Beregningsdata!$E$10,"0")</f>
        <v>0</v>
      </c>
    </row>
    <row r="408" spans="1:16" ht="16.5" x14ac:dyDescent="0.25">
      <c r="A408" s="173" t="str">
        <f t="shared" si="41"/>
        <v/>
      </c>
      <c r="B408" s="174" t="str">
        <f t="shared" si="42"/>
        <v>Onsdag</v>
      </c>
      <c r="C408" s="176">
        <f t="shared" si="43"/>
        <v>43775</v>
      </c>
      <c r="D408" s="253"/>
      <c r="E408" s="287">
        <f>IF(B408="mandag",MedarbejderData!$V$16,"0")+IF(B408="tirsdag",MedarbejderData!$W$16,"0")+IF(B408="Onsdag",MedarbejderData!$X$16,"0")+IF(B408="torsdag",MedarbejderData!$Y$16,"0")+IF(B408="fredag",MedarbejderData!$Z$16,"0")+IF(B408="lørdag",MedarbejderData!$AA$16,"0")+IF(B408="søndag",MedarbejderData!$AB$16,"0")</f>
        <v>0</v>
      </c>
      <c r="F408" s="254"/>
      <c r="G408" s="254"/>
      <c r="H408" s="254"/>
      <c r="I408" s="254"/>
      <c r="J408" s="258">
        <f>IF(E408+F408+G408&lt;Beregningsdata!$G$18,E408+F408+G408,E408+F408+G408-Beregningsdata!$G$17)</f>
        <v>0</v>
      </c>
      <c r="K408" s="259" t="str">
        <f>IF(J408&gt;Beregningsdata!$G$26,Beregningsdata!$F$26,IF(AND(J408&lt;J408+Beregningsdata!$F$26,J408&gt;Beregningsdata!$F$25),J408-Beregningsdata!$F$25,""))</f>
        <v/>
      </c>
      <c r="L408" s="259" t="str">
        <f>IF(J408&gt;Beregningsdata!$F$27,J408-Beregningsdata!$F$27,"")</f>
        <v/>
      </c>
      <c r="M408" s="254"/>
      <c r="N408" s="254"/>
      <c r="O408" s="254"/>
      <c r="P408" s="211">
        <f>IF(D408="Ferie",Beregningsdata!$E$6,"0")+IF(D408="Feriefridag",Beregningsdata!$E$12,"0")+IF(D408="Fri",Beregningsdata!$E$11,"0")+IF(D408="Syg",Beregningsdata!$E$8,"0")+IF(D408="Barns Sygedag",Beregningsdata!$E$9,"0")+IF(D408="Barsel",Beregningsdata!$E$10,"0")</f>
        <v>0</v>
      </c>
    </row>
    <row r="409" spans="1:16" ht="16.5" x14ac:dyDescent="0.25">
      <c r="A409" s="173" t="str">
        <f t="shared" si="41"/>
        <v/>
      </c>
      <c r="B409" s="174" t="str">
        <f t="shared" si="42"/>
        <v>Torsdag</v>
      </c>
      <c r="C409" s="176">
        <f t="shared" si="43"/>
        <v>43776</v>
      </c>
      <c r="D409" s="253"/>
      <c r="E409" s="287">
        <f>IF(B409="mandag",MedarbejderData!$V$16,"0")+IF(B409="tirsdag",MedarbejderData!$W$16,"0")+IF(B409="Onsdag",MedarbejderData!$X$16,"0")+IF(B409="torsdag",MedarbejderData!$Y$16,"0")+IF(B409="fredag",MedarbejderData!$Z$16,"0")+IF(B409="lørdag",MedarbejderData!$AA$16,"0")+IF(B409="søndag",MedarbejderData!$AB$16,"0")</f>
        <v>0</v>
      </c>
      <c r="F409" s="254"/>
      <c r="G409" s="254"/>
      <c r="H409" s="254"/>
      <c r="I409" s="254"/>
      <c r="J409" s="258">
        <f>IF(E409+F409+G409&lt;Beregningsdata!$G$18,E409+F409+G409,E409+F409+G409-Beregningsdata!$G$17)</f>
        <v>0</v>
      </c>
      <c r="K409" s="259" t="str">
        <f>IF(J409&gt;Beregningsdata!$G$26,Beregningsdata!$F$26,IF(AND(J409&lt;J409+Beregningsdata!$F$26,J409&gt;Beregningsdata!$F$25),J409-Beregningsdata!$F$25,""))</f>
        <v/>
      </c>
      <c r="L409" s="259" t="str">
        <f>IF(J409&gt;Beregningsdata!$F$27,J409-Beregningsdata!$F$27,"")</f>
        <v/>
      </c>
      <c r="M409" s="254"/>
      <c r="N409" s="254"/>
      <c r="O409" s="254"/>
      <c r="P409" s="211">
        <f>IF(D409="Ferie",Beregningsdata!$E$6,"0")+IF(D409="Feriefridag",Beregningsdata!$E$12,"0")+IF(D409="Fri",Beregningsdata!$E$11,"0")+IF(D409="Syg",Beregningsdata!$E$8,"0")+IF(D409="Barns Sygedag",Beregningsdata!$E$9,"0")+IF(D409="Barsel",Beregningsdata!$E$10,"0")</f>
        <v>0</v>
      </c>
    </row>
    <row r="410" spans="1:16" ht="16.5" x14ac:dyDescent="0.25">
      <c r="A410" s="173" t="str">
        <f t="shared" si="41"/>
        <v/>
      </c>
      <c r="B410" s="174" t="str">
        <f t="shared" si="42"/>
        <v>Fredag</v>
      </c>
      <c r="C410" s="176">
        <f t="shared" si="43"/>
        <v>43777</v>
      </c>
      <c r="D410" s="253"/>
      <c r="E410" s="287">
        <f>IF(B410="mandag",MedarbejderData!$V$16,"0")+IF(B410="tirsdag",MedarbejderData!$W$16,"0")+IF(B410="Onsdag",MedarbejderData!$X$16,"0")+IF(B410="torsdag",MedarbejderData!$Y$16,"0")+IF(B410="fredag",MedarbejderData!$Z$16,"0")+IF(B410="lørdag",MedarbejderData!$AA$16,"0")+IF(B410="søndag",MedarbejderData!$AB$16,"0")</f>
        <v>0</v>
      </c>
      <c r="F410" s="254"/>
      <c r="G410" s="254"/>
      <c r="H410" s="254"/>
      <c r="I410" s="254"/>
      <c r="J410" s="258">
        <f>IF(E410+F410+G410&lt;Beregningsdata!$G$18,E410+F410+G410,E410+F410+G410-Beregningsdata!$G$17)</f>
        <v>0</v>
      </c>
      <c r="K410" s="259" t="str">
        <f>IF(J410&gt;Beregningsdata!$G$26,Beregningsdata!$F$26,IF(AND(J410&lt;J410+Beregningsdata!$F$26,J410&gt;Beregningsdata!$F$25),J410-Beregningsdata!$F$25,""))</f>
        <v/>
      </c>
      <c r="L410" s="259" t="str">
        <f>IF(J410&gt;Beregningsdata!$F$27,J410-Beregningsdata!$F$27,"")</f>
        <v/>
      </c>
      <c r="M410" s="254"/>
      <c r="N410" s="254"/>
      <c r="O410" s="254"/>
      <c r="P410" s="211">
        <f>IF(D410="Ferie",Beregningsdata!$E$6,"0")+IF(D410="Feriefridag",Beregningsdata!$E$12,"0")+IF(D410="Fri",Beregningsdata!$E$11,"0")+IF(D410="Syg",Beregningsdata!$E$8,"0")+IF(D410="Barns Sygedag",Beregningsdata!$E$9,"0")+IF(D410="Barsel",Beregningsdata!$E$10,"0")</f>
        <v>0</v>
      </c>
    </row>
    <row r="411" spans="1:16" ht="16.5" x14ac:dyDescent="0.25">
      <c r="A411" s="173" t="str">
        <f t="shared" si="41"/>
        <v/>
      </c>
      <c r="B411" s="174" t="str">
        <f t="shared" si="42"/>
        <v>Lørdag</v>
      </c>
      <c r="C411" s="176">
        <f t="shared" si="43"/>
        <v>43778</v>
      </c>
      <c r="D411" s="253"/>
      <c r="E411" s="287">
        <f>IF(B411="mandag",MedarbejderData!$V$16,"0")+IF(B411="tirsdag",MedarbejderData!$W$16,"0")+IF(B411="Onsdag",MedarbejderData!$X$16,"0")+IF(B411="torsdag",MedarbejderData!$Y$16,"0")+IF(B411="fredag",MedarbejderData!$Z$16,"0")+IF(B411="lørdag",MedarbejderData!$AA$16,"0")+IF(B411="søndag",MedarbejderData!$AB$16,"0")</f>
        <v>0</v>
      </c>
      <c r="F411" s="254"/>
      <c r="G411" s="254"/>
      <c r="H411" s="254"/>
      <c r="I411" s="254"/>
      <c r="J411" s="258">
        <f>IF(E411+F411+G411&lt;Beregningsdata!$G$18,E411+F411+G411,E411+F411+G411-Beregningsdata!$G$17)</f>
        <v>0</v>
      </c>
      <c r="K411" s="259" t="str">
        <f>IF(J411&gt;Beregningsdata!$G$26,Beregningsdata!$F$26,IF(AND(J411&lt;J411+Beregningsdata!$F$26,J411&gt;Beregningsdata!$F$25),J411-Beregningsdata!$F$25,""))</f>
        <v/>
      </c>
      <c r="L411" s="259" t="str">
        <f>IF(J411&gt;Beregningsdata!$F$27,J411-Beregningsdata!$F$27,"")</f>
        <v/>
      </c>
      <c r="M411" s="254"/>
      <c r="N411" s="254"/>
      <c r="O411" s="254"/>
      <c r="P411" s="211">
        <f>IF(D411="Ferie",Beregningsdata!$E$6,"0")+IF(D411="Feriefridag",Beregningsdata!$E$12,"0")+IF(D411="Fri",Beregningsdata!$E$11,"0")+IF(D411="Syg",Beregningsdata!$E$8,"0")+IF(D411="Barns Sygedag",Beregningsdata!$E$9,"0")+IF(D411="Barsel",Beregningsdata!$E$10,"0")</f>
        <v>0</v>
      </c>
    </row>
    <row r="412" spans="1:16" ht="16.5" x14ac:dyDescent="0.25">
      <c r="A412" s="173" t="str">
        <f t="shared" si="41"/>
        <v/>
      </c>
      <c r="B412" s="174" t="str">
        <f t="shared" si="42"/>
        <v>Søndag</v>
      </c>
      <c r="C412" s="176">
        <f t="shared" si="43"/>
        <v>43779</v>
      </c>
      <c r="D412" s="253"/>
      <c r="E412" s="287">
        <f>IF(B412="mandag",MedarbejderData!$V$16,"0")+IF(B412="tirsdag",MedarbejderData!$W$16,"0")+IF(B412="Onsdag",MedarbejderData!$X$16,"0")+IF(B412="torsdag",MedarbejderData!$Y$16,"0")+IF(B412="fredag",MedarbejderData!$Z$16,"0")+IF(B412="lørdag",MedarbejderData!$AA$16,"0")+IF(B412="søndag",MedarbejderData!$AB$16,"0")</f>
        <v>0</v>
      </c>
      <c r="F412" s="254"/>
      <c r="G412" s="254"/>
      <c r="H412" s="254"/>
      <c r="I412" s="254"/>
      <c r="J412" s="258">
        <f>IF(E412+F412+G412&lt;Beregningsdata!$G$18,E412+F412+G412,E412+F412+G412-Beregningsdata!$G$17)</f>
        <v>0</v>
      </c>
      <c r="K412" s="259" t="str">
        <f>IF(J412&gt;Beregningsdata!$G$26,Beregningsdata!$F$26,IF(AND(J412&lt;J412+Beregningsdata!$F$26,J412&gt;Beregningsdata!$F$25),J412-Beregningsdata!$F$25,""))</f>
        <v/>
      </c>
      <c r="L412" s="259" t="str">
        <f>IF(J412&gt;Beregningsdata!$F$27,J412-Beregningsdata!$F$27,"")</f>
        <v/>
      </c>
      <c r="M412" s="254"/>
      <c r="N412" s="254"/>
      <c r="O412" s="254"/>
      <c r="P412" s="211">
        <f>IF(D412="Ferie",Beregningsdata!$E$6,"0")+IF(D412="Feriefridag",Beregningsdata!$E$12,"0")+IF(D412="Fri",Beregningsdata!$E$11,"0")+IF(D412="Syg",Beregningsdata!$E$8,"0")+IF(D412="Barns Sygedag",Beregningsdata!$E$9,"0")+IF(D412="Barsel",Beregningsdata!$E$10,"0")</f>
        <v>0</v>
      </c>
    </row>
    <row r="413" spans="1:16" ht="16.5" x14ac:dyDescent="0.25">
      <c r="A413" s="173">
        <f t="shared" si="41"/>
        <v>46</v>
      </c>
      <c r="B413" s="174" t="str">
        <f t="shared" si="42"/>
        <v>Mandag</v>
      </c>
      <c r="C413" s="176">
        <f t="shared" si="43"/>
        <v>43780</v>
      </c>
      <c r="D413" s="253"/>
      <c r="E413" s="287">
        <f>IF(B413="mandag",MedarbejderData!$V$16,"0")+IF(B413="tirsdag",MedarbejderData!$W$16,"0")+IF(B413="Onsdag",MedarbejderData!$X$16,"0")+IF(B413="torsdag",MedarbejderData!$Y$16,"0")+IF(B413="fredag",MedarbejderData!$Z$16,"0")+IF(B413="lørdag",MedarbejderData!$AA$16,"0")+IF(B413="søndag",MedarbejderData!$AB$16,"0")</f>
        <v>0</v>
      </c>
      <c r="F413" s="254"/>
      <c r="G413" s="254"/>
      <c r="H413" s="254"/>
      <c r="I413" s="254"/>
      <c r="J413" s="258">
        <f>IF(E413+F413+G413&lt;Beregningsdata!$G$18,E413+F413+G413,E413+F413+G413-Beregningsdata!$G$17)</f>
        <v>0</v>
      </c>
      <c r="K413" s="259" t="str">
        <f>IF(J413&gt;Beregningsdata!$G$26,Beregningsdata!$F$26,IF(AND(J413&lt;J413+Beregningsdata!$F$26,J413&gt;Beregningsdata!$F$25),J413-Beregningsdata!$F$25,""))</f>
        <v/>
      </c>
      <c r="L413" s="259" t="str">
        <f>IF(J413&gt;Beregningsdata!$F$27,J413-Beregningsdata!$F$27,"")</f>
        <v/>
      </c>
      <c r="M413" s="254"/>
      <c r="N413" s="254"/>
      <c r="O413" s="254"/>
      <c r="P413" s="211">
        <f>IF(D413="Ferie",Beregningsdata!$E$6,"0")+IF(D413="Feriefridag",Beregningsdata!$E$12,"0")+IF(D413="Fri",Beregningsdata!$E$11,"0")+IF(D413="Syg",Beregningsdata!$E$8,"0")+IF(D413="Barns Sygedag",Beregningsdata!$E$9,"0")+IF(D413="Barsel",Beregningsdata!$E$10,"0")</f>
        <v>0</v>
      </c>
    </row>
    <row r="414" spans="1:16" ht="16.5" x14ac:dyDescent="0.25">
      <c r="A414" s="173" t="str">
        <f t="shared" si="41"/>
        <v/>
      </c>
      <c r="B414" s="174" t="str">
        <f t="shared" si="42"/>
        <v>Tirsdag</v>
      </c>
      <c r="C414" s="176">
        <f t="shared" si="43"/>
        <v>43781</v>
      </c>
      <c r="D414" s="253"/>
      <c r="E414" s="287">
        <f>IF(B414="mandag",MedarbejderData!$V$16,"0")+IF(B414="tirsdag",MedarbejderData!$W$16,"0")+IF(B414="Onsdag",MedarbejderData!$X$16,"0")+IF(B414="torsdag",MedarbejderData!$Y$16,"0")+IF(B414="fredag",MedarbejderData!$Z$16,"0")+IF(B414="lørdag",MedarbejderData!$AA$16,"0")+IF(B414="søndag",MedarbejderData!$AB$16,"0")</f>
        <v>0</v>
      </c>
      <c r="F414" s="254"/>
      <c r="G414" s="254"/>
      <c r="H414" s="254"/>
      <c r="I414" s="254"/>
      <c r="J414" s="258">
        <f>IF(E414+F414+G414&lt;Beregningsdata!$G$18,E414+F414+G414,E414+F414+G414-Beregningsdata!$G$17)</f>
        <v>0</v>
      </c>
      <c r="K414" s="259" t="str">
        <f>IF(J414&gt;Beregningsdata!$G$26,Beregningsdata!$F$26,IF(AND(J414&lt;J414+Beregningsdata!$F$26,J414&gt;Beregningsdata!$F$25),J414-Beregningsdata!$F$25,""))</f>
        <v/>
      </c>
      <c r="L414" s="259" t="str">
        <f>IF(J414&gt;Beregningsdata!$F$27,J414-Beregningsdata!$F$27,"")</f>
        <v/>
      </c>
      <c r="M414" s="254"/>
      <c r="N414" s="254"/>
      <c r="O414" s="254"/>
      <c r="P414" s="211">
        <f>IF(D414="Ferie",Beregningsdata!$E$6,"0")+IF(D414="Feriefridag",Beregningsdata!$E$12,"0")+IF(D414="Fri",Beregningsdata!$E$11,"0")+IF(D414="Syg",Beregningsdata!$E$8,"0")+IF(D414="Barns Sygedag",Beregningsdata!$E$9,"0")+IF(D414="Barsel",Beregningsdata!$E$10,"0")</f>
        <v>0</v>
      </c>
    </row>
    <row r="415" spans="1:16" ht="16.5" x14ac:dyDescent="0.25">
      <c r="A415" s="173" t="str">
        <f t="shared" si="41"/>
        <v/>
      </c>
      <c r="B415" s="174" t="str">
        <f t="shared" si="42"/>
        <v>Onsdag</v>
      </c>
      <c r="C415" s="176">
        <f t="shared" si="43"/>
        <v>43782</v>
      </c>
      <c r="D415" s="253"/>
      <c r="E415" s="287">
        <f>IF(B415="mandag",MedarbejderData!$V$16,"0")+IF(B415="tirsdag",MedarbejderData!$W$16,"0")+IF(B415="Onsdag",MedarbejderData!$X$16,"0")+IF(B415="torsdag",MedarbejderData!$Y$16,"0")+IF(B415="fredag",MedarbejderData!$Z$16,"0")+IF(B415="lørdag",MedarbejderData!$AA$16,"0")+IF(B415="søndag",MedarbejderData!$AB$16,"0")</f>
        <v>0</v>
      </c>
      <c r="F415" s="254"/>
      <c r="G415" s="254"/>
      <c r="H415" s="254"/>
      <c r="I415" s="254"/>
      <c r="J415" s="258">
        <f>IF(E415+F415+G415&lt;Beregningsdata!$G$18,E415+F415+G415,E415+F415+G415-Beregningsdata!$G$17)</f>
        <v>0</v>
      </c>
      <c r="K415" s="259" t="str">
        <f>IF(J415&gt;Beregningsdata!$G$26,Beregningsdata!$F$26,IF(AND(J415&lt;J415+Beregningsdata!$F$26,J415&gt;Beregningsdata!$F$25),J415-Beregningsdata!$F$25,""))</f>
        <v/>
      </c>
      <c r="L415" s="259" t="str">
        <f>IF(J415&gt;Beregningsdata!$F$27,J415-Beregningsdata!$F$27,"")</f>
        <v/>
      </c>
      <c r="M415" s="254"/>
      <c r="N415" s="254"/>
      <c r="O415" s="254"/>
      <c r="P415" s="211">
        <f>IF(D415="Ferie",Beregningsdata!$E$6,"0")+IF(D415="Feriefridag",Beregningsdata!$E$12,"0")+IF(D415="Fri",Beregningsdata!$E$11,"0")+IF(D415="Syg",Beregningsdata!$E$8,"0")+IF(D415="Barns Sygedag",Beregningsdata!$E$9,"0")+IF(D415="Barsel",Beregningsdata!$E$10,"0")</f>
        <v>0</v>
      </c>
    </row>
    <row r="416" spans="1:16" ht="16.5" x14ac:dyDescent="0.25">
      <c r="A416" s="173" t="str">
        <f t="shared" si="41"/>
        <v/>
      </c>
      <c r="B416" s="174" t="str">
        <f t="shared" si="42"/>
        <v>Torsdag</v>
      </c>
      <c r="C416" s="176">
        <f t="shared" si="43"/>
        <v>43783</v>
      </c>
      <c r="D416" s="253"/>
      <c r="E416" s="287">
        <f>IF(B416="mandag",MedarbejderData!$V$16,"0")+IF(B416="tirsdag",MedarbejderData!$W$16,"0")+IF(B416="Onsdag",MedarbejderData!$X$16,"0")+IF(B416="torsdag",MedarbejderData!$Y$16,"0")+IF(B416="fredag",MedarbejderData!$Z$16,"0")+IF(B416="lørdag",MedarbejderData!$AA$16,"0")+IF(B416="søndag",MedarbejderData!$AB$16,"0")</f>
        <v>0</v>
      </c>
      <c r="F416" s="254"/>
      <c r="G416" s="254"/>
      <c r="H416" s="254"/>
      <c r="I416" s="254"/>
      <c r="J416" s="258">
        <f>IF(E416+F416+G416&lt;Beregningsdata!$G$18,E416+F416+G416,E416+F416+G416-Beregningsdata!$G$17)</f>
        <v>0</v>
      </c>
      <c r="K416" s="259" t="str">
        <f>IF(J416&gt;Beregningsdata!$G$26,Beregningsdata!$F$26,IF(AND(J416&lt;J416+Beregningsdata!$F$26,J416&gt;Beregningsdata!$F$25),J416-Beregningsdata!$F$25,""))</f>
        <v/>
      </c>
      <c r="L416" s="259" t="str">
        <f>IF(J416&gt;Beregningsdata!$F$27,J416-Beregningsdata!$F$27,"")</f>
        <v/>
      </c>
      <c r="M416" s="254"/>
      <c r="N416" s="254"/>
      <c r="O416" s="254"/>
      <c r="P416" s="211">
        <f>IF(D416="Ferie",Beregningsdata!$E$6,"0")+IF(D416="Feriefridag",Beregningsdata!$E$12,"0")+IF(D416="Fri",Beregningsdata!$E$11,"0")+IF(D416="Syg",Beregningsdata!$E$8,"0")+IF(D416="Barns Sygedag",Beregningsdata!$E$9,"0")+IF(D416="Barsel",Beregningsdata!$E$10,"0")</f>
        <v>0</v>
      </c>
    </row>
    <row r="417" spans="1:16" ht="16.5" x14ac:dyDescent="0.25">
      <c r="A417" s="173" t="str">
        <f t="shared" si="41"/>
        <v/>
      </c>
      <c r="B417" s="174" t="str">
        <f t="shared" si="42"/>
        <v>Fredag</v>
      </c>
      <c r="C417" s="176">
        <f t="shared" si="43"/>
        <v>43784</v>
      </c>
      <c r="D417" s="253"/>
      <c r="E417" s="287">
        <f>IF(B417="mandag",MedarbejderData!$V$16,"0")+IF(B417="tirsdag",MedarbejderData!$W$16,"0")+IF(B417="Onsdag",MedarbejderData!$X$16,"0")+IF(B417="torsdag",MedarbejderData!$Y$16,"0")+IF(B417="fredag",MedarbejderData!$Z$16,"0")+IF(B417="lørdag",MedarbejderData!$AA$16,"0")+IF(B417="søndag",MedarbejderData!$AB$16,"0")</f>
        <v>0</v>
      </c>
      <c r="F417" s="254"/>
      <c r="G417" s="254"/>
      <c r="H417" s="254"/>
      <c r="I417" s="254"/>
      <c r="J417" s="258">
        <f>IF(E417+F417+G417&lt;Beregningsdata!$G$18,E417+F417+G417,E417+F417+G417-Beregningsdata!$G$17)</f>
        <v>0</v>
      </c>
      <c r="K417" s="259" t="str">
        <f>IF(J417&gt;Beregningsdata!$G$26,Beregningsdata!$F$26,IF(AND(J417&lt;J417+Beregningsdata!$F$26,J417&gt;Beregningsdata!$F$25),J417-Beregningsdata!$F$25,""))</f>
        <v/>
      </c>
      <c r="L417" s="259" t="str">
        <f>IF(J417&gt;Beregningsdata!$F$27,J417-Beregningsdata!$F$27,"")</f>
        <v/>
      </c>
      <c r="M417" s="254"/>
      <c r="N417" s="254"/>
      <c r="O417" s="254"/>
      <c r="P417" s="211">
        <f>IF(D417="Ferie",Beregningsdata!$E$6,"0")+IF(D417="Feriefridag",Beregningsdata!$E$12,"0")+IF(D417="Fri",Beregningsdata!$E$11,"0")+IF(D417="Syg",Beregningsdata!$E$8,"0")+IF(D417="Barns Sygedag",Beregningsdata!$E$9,"0")+IF(D417="Barsel",Beregningsdata!$E$10,"0")</f>
        <v>0</v>
      </c>
    </row>
    <row r="418" spans="1:16" ht="16.5" x14ac:dyDescent="0.25">
      <c r="A418" s="173" t="str">
        <f t="shared" si="41"/>
        <v/>
      </c>
      <c r="B418" s="174" t="str">
        <f t="shared" si="42"/>
        <v>Lørdag</v>
      </c>
      <c r="C418" s="176">
        <f t="shared" si="43"/>
        <v>43785</v>
      </c>
      <c r="D418" s="253"/>
      <c r="E418" s="287">
        <f>IF(B418="mandag",MedarbejderData!$V$16,"0")+IF(B418="tirsdag",MedarbejderData!$W$16,"0")+IF(B418="Onsdag",MedarbejderData!$X$16,"0")+IF(B418="torsdag",MedarbejderData!$Y$16,"0")+IF(B418="fredag",MedarbejderData!$Z$16,"0")+IF(B418="lørdag",MedarbejderData!$AA$16,"0")+IF(B418="søndag",MedarbejderData!$AB$16,"0")</f>
        <v>0</v>
      </c>
      <c r="F418" s="254"/>
      <c r="G418" s="254"/>
      <c r="H418" s="254"/>
      <c r="I418" s="254"/>
      <c r="J418" s="258">
        <f>IF(E418+F418+G418&lt;Beregningsdata!$G$18,E418+F418+G418,E418+F418+G418-Beregningsdata!$G$17)</f>
        <v>0</v>
      </c>
      <c r="K418" s="259" t="str">
        <f>IF(J418&gt;Beregningsdata!$G$26,Beregningsdata!$F$26,IF(AND(J418&lt;J418+Beregningsdata!$F$26,J418&gt;Beregningsdata!$F$25),J418-Beregningsdata!$F$25,""))</f>
        <v/>
      </c>
      <c r="L418" s="259" t="str">
        <f>IF(J418&gt;Beregningsdata!$F$27,J418-Beregningsdata!$F$27,"")</f>
        <v/>
      </c>
      <c r="M418" s="254"/>
      <c r="N418" s="254"/>
      <c r="O418" s="254"/>
      <c r="P418" s="211">
        <f>IF(D418="Ferie",Beregningsdata!$E$6,"0")+IF(D418="Feriefridag",Beregningsdata!$E$12,"0")+IF(D418="Fri",Beregningsdata!$E$11,"0")+IF(D418="Syg",Beregningsdata!$E$8,"0")+IF(D418="Barns Sygedag",Beregningsdata!$E$9,"0")+IF(D418="Barsel",Beregningsdata!$E$10,"0")</f>
        <v>0</v>
      </c>
    </row>
    <row r="419" spans="1:16" ht="16.5" x14ac:dyDescent="0.25">
      <c r="A419" s="173" t="str">
        <f t="shared" si="41"/>
        <v/>
      </c>
      <c r="B419" s="174" t="str">
        <f t="shared" si="42"/>
        <v>Søndag</v>
      </c>
      <c r="C419" s="176">
        <f t="shared" si="43"/>
        <v>43786</v>
      </c>
      <c r="D419" s="253"/>
      <c r="E419" s="287">
        <f>IF(B419="mandag",MedarbejderData!$V$16,"0")+IF(B419="tirsdag",MedarbejderData!$W$16,"0")+IF(B419="Onsdag",MedarbejderData!$X$16,"0")+IF(B419="torsdag",MedarbejderData!$Y$16,"0")+IF(B419="fredag",MedarbejderData!$Z$16,"0")+IF(B419="lørdag",MedarbejderData!$AA$16,"0")+IF(B419="søndag",MedarbejderData!$AB$16,"0")</f>
        <v>0</v>
      </c>
      <c r="F419" s="254"/>
      <c r="G419" s="254"/>
      <c r="H419" s="254"/>
      <c r="I419" s="254"/>
      <c r="J419" s="258">
        <f>IF(E419+F419+G419&lt;Beregningsdata!$G$18,E419+F419+G419,E419+F419+G419-Beregningsdata!$G$17)</f>
        <v>0</v>
      </c>
      <c r="K419" s="259" t="str">
        <f>IF(J419&gt;Beregningsdata!$G$26,Beregningsdata!$F$26,IF(AND(J419&lt;J419+Beregningsdata!$F$26,J419&gt;Beregningsdata!$F$25),J419-Beregningsdata!$F$25,""))</f>
        <v/>
      </c>
      <c r="L419" s="259" t="str">
        <f>IF(J419&gt;Beregningsdata!$F$27,J419-Beregningsdata!$F$27,"")</f>
        <v/>
      </c>
      <c r="M419" s="254"/>
      <c r="N419" s="254"/>
      <c r="O419" s="254"/>
      <c r="P419" s="211">
        <f>IF(D419="Ferie",Beregningsdata!$E$6,"0")+IF(D419="Feriefridag",Beregningsdata!$E$12,"0")+IF(D419="Fri",Beregningsdata!$E$11,"0")+IF(D419="Syg",Beregningsdata!$E$8,"0")+IF(D419="Barns Sygedag",Beregningsdata!$E$9,"0")+IF(D419="Barsel",Beregningsdata!$E$10,"0")</f>
        <v>0</v>
      </c>
    </row>
    <row r="420" spans="1:16" ht="16.5" x14ac:dyDescent="0.25">
      <c r="A420" s="173">
        <f t="shared" si="41"/>
        <v>47</v>
      </c>
      <c r="B420" s="174" t="str">
        <f t="shared" si="42"/>
        <v>Mandag</v>
      </c>
      <c r="C420" s="177">
        <f t="shared" si="43"/>
        <v>43787</v>
      </c>
      <c r="D420" s="253"/>
      <c r="E420" s="287">
        <f>IF(B420="mandag",MedarbejderData!$V$16,"0")+IF(B420="tirsdag",MedarbejderData!$W$16,"0")+IF(B420="Onsdag",MedarbejderData!$X$16,"0")+IF(B420="torsdag",MedarbejderData!$Y$16,"0")+IF(B420="fredag",MedarbejderData!$Z$16,"0")+IF(B420="lørdag",MedarbejderData!$AA$16,"0")+IF(B420="søndag",MedarbejderData!$AB$16,"0")</f>
        <v>0</v>
      </c>
      <c r="F420" s="254"/>
      <c r="G420" s="254"/>
      <c r="H420" s="254"/>
      <c r="I420" s="254"/>
      <c r="J420" s="258">
        <f>IF(E420+F420+G420&lt;Beregningsdata!$G$18,E420+F420+G420,E420+F420+G420-Beregningsdata!$G$17)</f>
        <v>0</v>
      </c>
      <c r="K420" s="259" t="str">
        <f>IF(J420&gt;Beregningsdata!$G$26,Beregningsdata!$F$26,IF(AND(J420&lt;J420+Beregningsdata!$F$26,J420&gt;Beregningsdata!$F$25),J420-Beregningsdata!$F$25,""))</f>
        <v/>
      </c>
      <c r="L420" s="259" t="str">
        <f>IF(J420&gt;Beregningsdata!$F$27,J420-Beregningsdata!$F$27,"")</f>
        <v/>
      </c>
      <c r="M420" s="254"/>
      <c r="N420" s="254"/>
      <c r="O420" s="254"/>
      <c r="P420" s="212">
        <f>IF(D420="Ferie",Beregningsdata!$E$6,"0")+IF(D420="Feriefridag",Beregningsdata!$E$12,"0")+IF(D420="Fri",Beregningsdata!$E$11,"0")+IF(D420="Syg",Beregningsdata!$E$8,"0")+IF(D420="Barns Sygedag",Beregningsdata!$E$9,"0")+IF(D420="Barsel",Beregningsdata!$E$10,"0")</f>
        <v>0</v>
      </c>
    </row>
    <row r="421" spans="1:16" ht="16.5" x14ac:dyDescent="0.25">
      <c r="A421" s="178"/>
      <c r="B421" s="179"/>
      <c r="C421" s="180"/>
      <c r="D421" s="206"/>
      <c r="E421" s="215">
        <f>SUM(E386:E420)</f>
        <v>0</v>
      </c>
      <c r="F421" s="215">
        <f t="shared" ref="F421:I421" si="44">SUM(F386:F420)</f>
        <v>0</v>
      </c>
      <c r="G421" s="215">
        <f t="shared" si="44"/>
        <v>0</v>
      </c>
      <c r="H421" s="215">
        <f t="shared" si="44"/>
        <v>0</v>
      </c>
      <c r="I421" s="215">
        <f t="shared" si="44"/>
        <v>0</v>
      </c>
      <c r="J421" s="215">
        <f>SUM(J386:J420)</f>
        <v>0</v>
      </c>
      <c r="K421" s="215">
        <f t="shared" ref="K421:N421" si="45">SUM(K386:K420)</f>
        <v>0</v>
      </c>
      <c r="L421" s="215">
        <f t="shared" si="45"/>
        <v>0</v>
      </c>
      <c r="M421" s="215">
        <f t="shared" si="45"/>
        <v>0</v>
      </c>
      <c r="N421" s="215">
        <f t="shared" si="45"/>
        <v>0</v>
      </c>
      <c r="O421" s="215">
        <f>SUM(O386:O420)</f>
        <v>0</v>
      </c>
      <c r="P421" s="221"/>
    </row>
    <row r="422" spans="1:16" x14ac:dyDescent="0.25">
      <c r="A422" s="182"/>
      <c r="B422" s="183"/>
      <c r="C422" s="183"/>
      <c r="D422" s="183"/>
      <c r="E422" s="184"/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6"/>
    </row>
    <row r="423" spans="1:16" x14ac:dyDescent="0.25">
      <c r="A423" s="187" t="s">
        <v>87</v>
      </c>
      <c r="B423" s="343"/>
      <c r="C423" s="344"/>
      <c r="D423" s="267"/>
      <c r="E423" s="269"/>
      <c r="F423" s="268"/>
      <c r="G423" s="185"/>
      <c r="H423" s="185"/>
      <c r="I423" s="185"/>
      <c r="J423" s="185"/>
      <c r="K423" s="185"/>
      <c r="L423" s="185"/>
      <c r="M423" s="185"/>
      <c r="N423" s="185"/>
      <c r="O423" s="185"/>
      <c r="P423" s="186"/>
    </row>
    <row r="424" spans="1:16" x14ac:dyDescent="0.25">
      <c r="A424" s="187" t="s">
        <v>87</v>
      </c>
      <c r="B424" s="343"/>
      <c r="C424" s="345"/>
      <c r="D424" s="267"/>
      <c r="E424" s="269"/>
      <c r="F424" s="268"/>
      <c r="G424" s="185"/>
      <c r="H424" s="185"/>
      <c r="I424" s="185"/>
      <c r="J424" s="185"/>
      <c r="K424" s="185"/>
      <c r="L424" s="185"/>
      <c r="M424" s="185"/>
      <c r="N424" s="185"/>
      <c r="O424" s="185"/>
      <c r="P424" s="186"/>
    </row>
    <row r="425" spans="1:16" x14ac:dyDescent="0.25">
      <c r="A425" s="187" t="s">
        <v>87</v>
      </c>
      <c r="B425" s="343"/>
      <c r="C425" s="345"/>
      <c r="D425" s="267"/>
      <c r="E425" s="269"/>
      <c r="F425" s="268"/>
      <c r="G425" s="185"/>
      <c r="H425" s="185"/>
      <c r="I425" s="185"/>
      <c r="J425" s="185"/>
      <c r="K425" s="185"/>
      <c r="L425" s="185"/>
      <c r="M425" s="185"/>
      <c r="N425" s="185"/>
      <c r="O425" s="185"/>
      <c r="P425" s="186"/>
    </row>
    <row r="426" spans="1:16" x14ac:dyDescent="0.25">
      <c r="A426" s="188"/>
      <c r="B426" s="189"/>
      <c r="C426" s="189"/>
      <c r="D426" s="189"/>
      <c r="E426" s="190"/>
      <c r="F426" s="190"/>
      <c r="G426" s="190"/>
      <c r="H426" s="190"/>
      <c r="I426" s="190"/>
      <c r="J426" s="190"/>
      <c r="K426" s="190"/>
      <c r="L426" s="190"/>
      <c r="M426" s="190"/>
      <c r="N426" s="190"/>
      <c r="O426" s="190"/>
      <c r="P426" s="191"/>
    </row>
    <row r="427" spans="1:16" x14ac:dyDescent="0.25">
      <c r="A427" s="192"/>
      <c r="B427" s="192"/>
      <c r="C427" s="192"/>
      <c r="D427" s="192"/>
      <c r="E427" s="193"/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2"/>
    </row>
    <row r="428" spans="1:16" x14ac:dyDescent="0.25">
      <c r="A428" s="1">
        <v>10</v>
      </c>
    </row>
    <row r="429" spans="1:16" x14ac:dyDescent="0.25">
      <c r="A429" s="347" t="s">
        <v>0</v>
      </c>
      <c r="B429" s="348"/>
      <c r="C429" s="240" t="s">
        <v>148</v>
      </c>
      <c r="D429" s="172" t="s">
        <v>1</v>
      </c>
      <c r="E429" s="265"/>
    </row>
    <row r="430" spans="1:16" x14ac:dyDescent="0.25">
      <c r="A430" s="349" t="str">
        <f>MedarbejderData!B17</f>
        <v>n10</v>
      </c>
      <c r="B430" s="350"/>
      <c r="C430" s="243" t="str">
        <f>MedarbejderData!C17</f>
        <v>l10</v>
      </c>
      <c r="D430" s="243" t="str">
        <f>MedarbejderData!D17</f>
        <v>a10</v>
      </c>
      <c r="E430" s="266"/>
    </row>
    <row r="431" spans="1:16" ht="28.5" customHeight="1" x14ac:dyDescent="0.25">
      <c r="A431" s="346" t="s">
        <v>222</v>
      </c>
      <c r="B431" s="346" t="s">
        <v>150</v>
      </c>
      <c r="C431" s="346" t="s">
        <v>225</v>
      </c>
      <c r="D431" s="346" t="s">
        <v>224</v>
      </c>
      <c r="E431" s="346" t="str">
        <f>Beregningsdata!B21</f>
        <v>Rengøring</v>
      </c>
      <c r="F431" s="346" t="str">
        <f>Beregningsdata!C21</f>
        <v>Ventilation</v>
      </c>
      <c r="G431" s="346" t="str">
        <f>Beregningsdata!D21</f>
        <v>Vinduespolering</v>
      </c>
      <c r="H431" s="346" t="str">
        <f>Beregningsdata!E21</f>
        <v>Rengøring</v>
      </c>
      <c r="I431" s="346" t="str">
        <f>Beregningsdata!F21</f>
        <v>Graffiti</v>
      </c>
      <c r="J431" s="346" t="s">
        <v>230</v>
      </c>
      <c r="K431" s="328" t="s">
        <v>226</v>
      </c>
      <c r="L431" s="328" t="s">
        <v>60</v>
      </c>
      <c r="M431" s="328" t="s">
        <v>228</v>
      </c>
      <c r="N431" s="328" t="s">
        <v>227</v>
      </c>
      <c r="O431" s="328" t="s">
        <v>229</v>
      </c>
      <c r="P431" s="346" t="s">
        <v>223</v>
      </c>
    </row>
    <row r="432" spans="1:16" x14ac:dyDescent="0.25">
      <c r="A432" s="341"/>
      <c r="B432" s="341"/>
      <c r="C432" s="341"/>
      <c r="D432" s="341"/>
      <c r="E432" s="341"/>
      <c r="F432" s="341"/>
      <c r="G432" s="341"/>
      <c r="H432" s="341"/>
      <c r="I432" s="341"/>
      <c r="J432" s="341"/>
      <c r="K432" s="330"/>
      <c r="L432" s="330"/>
      <c r="M432" s="330"/>
      <c r="N432" s="330"/>
      <c r="O432" s="330"/>
      <c r="P432" s="340"/>
    </row>
    <row r="433" spans="1:16" ht="16.5" x14ac:dyDescent="0.25">
      <c r="A433" s="173" t="str">
        <f t="shared" ref="A433:A467" si="46">IF(OR(SUM(C433)&lt;360,AND(ROW()&lt;&gt;3,WEEKDAY(C433,WDT)&lt;&gt;1)),"",TRUNC((C433-WEEKDAY(C433,WDT)-DATE(YEAR(C433+4-WEEKDAY(C433,WDT)),1,-10))/7))</f>
        <v/>
      </c>
      <c r="B433" s="174" t="str">
        <f>PROPER(TEXT(C433,"dddd"))</f>
        <v>Tirsdag</v>
      </c>
      <c r="C433" s="175">
        <f>A3</f>
        <v>43753</v>
      </c>
      <c r="D433" s="253"/>
      <c r="E433" s="287">
        <f>IF(B433="mandag",MedarbejderData!$V$17,"0")+IF(B433="tirsdag",MedarbejderData!$W$17,"0")+IF(B433="Onsdag",MedarbejderData!$X$17,"0")+IF(B433="torsdag",MedarbejderData!$Y$17,"0")+IF(B433="fredag",MedarbejderData!$Z$17,"0")+IF(B433="lørdag",MedarbejderData!$AA$17,"0")+IF(B433="søndag",MedarbejderData!$AB$17,"0")</f>
        <v>0</v>
      </c>
      <c r="F433" s="254"/>
      <c r="G433" s="254"/>
      <c r="H433" s="254"/>
      <c r="I433" s="254"/>
      <c r="J433" s="258">
        <f>IF(E433+F433+G433&lt;Beregningsdata!$G$18,E433+F433+G433,E433+F433+G433-Beregningsdata!$G$17)</f>
        <v>0</v>
      </c>
      <c r="K433" s="259" t="str">
        <f>IF(J433&gt;Beregningsdata!$G$26,Beregningsdata!$F$26,IF(AND(J433&lt;J433+Beregningsdata!$F$26,J433&gt;Beregningsdata!$F$25),J433-Beregningsdata!$F$25,""))</f>
        <v/>
      </c>
      <c r="L433" s="259" t="str">
        <f>IF(J433&gt;Beregningsdata!$F$27,J433-Beregningsdata!$F$27,"")</f>
        <v/>
      </c>
      <c r="M433" s="254"/>
      <c r="N433" s="254"/>
      <c r="O433" s="254"/>
      <c r="P433" s="210">
        <f>IF(D433="Ferie",Beregningsdata!$E$6,"0")+IF(D433="Feriefridag",Beregningsdata!$E$12,"0")+IF(D433="Fri",Beregningsdata!$E$11,"0")+IF(D433="Syg",Beregningsdata!$E$8,"0")+IF(D433="Barns Sygedag",Beregningsdata!$E$9,"0")+IF(D433="Barsel",Beregningsdata!$E$10,"0")</f>
        <v>0</v>
      </c>
    </row>
    <row r="434" spans="1:16" ht="16.5" x14ac:dyDescent="0.25">
      <c r="A434" s="173" t="str">
        <f t="shared" si="46"/>
        <v/>
      </c>
      <c r="B434" s="174" t="str">
        <f t="shared" ref="B434:B467" si="47">PROPER(TEXT(C434,"dddd"))</f>
        <v>Onsdag</v>
      </c>
      <c r="C434" s="176">
        <f>C433+1</f>
        <v>43754</v>
      </c>
      <c r="D434" s="253"/>
      <c r="E434" s="287">
        <f>IF(B434="mandag",MedarbejderData!$V$17,"0")+IF(B434="tirsdag",MedarbejderData!$W$17,"0")+IF(B434="Onsdag",MedarbejderData!$X$17,"0")+IF(B434="torsdag",MedarbejderData!$Y$17,"0")+IF(B434="fredag",MedarbejderData!$Z$17,"0")+IF(B434="lørdag",MedarbejderData!$AA$17,"0")+IF(B434="søndag",MedarbejderData!$AB$17,"0")</f>
        <v>0</v>
      </c>
      <c r="F434" s="254"/>
      <c r="G434" s="254"/>
      <c r="H434" s="254"/>
      <c r="I434" s="254"/>
      <c r="J434" s="258">
        <f>IF(E434+F434+G434&lt;Beregningsdata!$G$18,E434+F434+G434,E434+F434+G434-Beregningsdata!$G$17)</f>
        <v>0</v>
      </c>
      <c r="K434" s="259" t="str">
        <f>IF(J434&gt;Beregningsdata!$G$26,Beregningsdata!$F$26,IF(AND(J434&lt;J434+Beregningsdata!$F$26,J434&gt;Beregningsdata!$F$25),J434-Beregningsdata!$F$25,""))</f>
        <v/>
      </c>
      <c r="L434" s="259" t="str">
        <f>IF(J434&gt;Beregningsdata!$F$27,J434-Beregningsdata!$F$27,"")</f>
        <v/>
      </c>
      <c r="M434" s="254"/>
      <c r="N434" s="254"/>
      <c r="O434" s="254"/>
      <c r="P434" s="211">
        <f>IF(D434="Ferie",Beregningsdata!$E$6,"0")+IF(D434="Feriefridag",Beregningsdata!$E$12,"0")+IF(D434="Fri",Beregningsdata!$E$11,"0")+IF(D434="Syg",Beregningsdata!$E$8,"0")+IF(D434="Barns Sygedag",Beregningsdata!$E$9,"0")+IF(D434="Barsel",Beregningsdata!$E$10,"0")</f>
        <v>0</v>
      </c>
    </row>
    <row r="435" spans="1:16" ht="16.5" x14ac:dyDescent="0.25">
      <c r="A435" s="173" t="str">
        <f t="shared" si="46"/>
        <v/>
      </c>
      <c r="B435" s="174" t="str">
        <f t="shared" si="47"/>
        <v>Torsdag</v>
      </c>
      <c r="C435" s="176">
        <f t="shared" ref="C435:C467" si="48">C434+1</f>
        <v>43755</v>
      </c>
      <c r="D435" s="253"/>
      <c r="E435" s="287">
        <f>IF(B435="mandag",MedarbejderData!$V$17,"0")+IF(B435="tirsdag",MedarbejderData!$W$17,"0")+IF(B435="Onsdag",MedarbejderData!$X$17,"0")+IF(B435="torsdag",MedarbejderData!$Y$17,"0")+IF(B435="fredag",MedarbejderData!$Z$17,"0")+IF(B435="lørdag",MedarbejderData!$AA$17,"0")+IF(B435="søndag",MedarbejderData!$AB$17,"0")</f>
        <v>0</v>
      </c>
      <c r="F435" s="254"/>
      <c r="G435" s="254"/>
      <c r="H435" s="254"/>
      <c r="I435" s="254"/>
      <c r="J435" s="258">
        <f>IF(E435+F435+G435&lt;Beregningsdata!$G$18,E435+F435+G435,E435+F435+G435-Beregningsdata!$G$17)</f>
        <v>0</v>
      </c>
      <c r="K435" s="259" t="str">
        <f>IF(J435&gt;Beregningsdata!$G$26,Beregningsdata!$F$26,IF(AND(J435&lt;J435+Beregningsdata!$F$26,J435&gt;Beregningsdata!$F$25),J435-Beregningsdata!$F$25,""))</f>
        <v/>
      </c>
      <c r="L435" s="259" t="str">
        <f>IF(J435&gt;Beregningsdata!$F$27,J435-Beregningsdata!$F$27,"")</f>
        <v/>
      </c>
      <c r="M435" s="254"/>
      <c r="N435" s="254"/>
      <c r="O435" s="254"/>
      <c r="P435" s="211">
        <f>IF(D435="Ferie",Beregningsdata!$E$6,"0")+IF(D435="Feriefridag",Beregningsdata!$E$12,"0")+IF(D435="Fri",Beregningsdata!$E$11,"0")+IF(D435="Syg",Beregningsdata!$E$8,"0")+IF(D435="Barns Sygedag",Beregningsdata!$E$9,"0")+IF(D435="Barsel",Beregningsdata!$E$10,"0")</f>
        <v>0</v>
      </c>
    </row>
    <row r="436" spans="1:16" ht="16.5" x14ac:dyDescent="0.25">
      <c r="A436" s="173" t="str">
        <f t="shared" si="46"/>
        <v/>
      </c>
      <c r="B436" s="174" t="str">
        <f t="shared" si="47"/>
        <v>Fredag</v>
      </c>
      <c r="C436" s="176">
        <f t="shared" si="48"/>
        <v>43756</v>
      </c>
      <c r="D436" s="253"/>
      <c r="E436" s="287">
        <f>IF(B436="mandag",MedarbejderData!$V$17,"0")+IF(B436="tirsdag",MedarbejderData!$W$17,"0")+IF(B436="Onsdag",MedarbejderData!$X$17,"0")+IF(B436="torsdag",MedarbejderData!$Y$17,"0")+IF(B436="fredag",MedarbejderData!$Z$17,"0")+IF(B436="lørdag",MedarbejderData!$AA$17,"0")+IF(B436="søndag",MedarbejderData!$AB$17,"0")</f>
        <v>0</v>
      </c>
      <c r="F436" s="254"/>
      <c r="G436" s="254"/>
      <c r="H436" s="254"/>
      <c r="I436" s="254"/>
      <c r="J436" s="258">
        <f>IF(E436+F436+G436&lt;Beregningsdata!$G$18,E436+F436+G436,E436+F436+G436-Beregningsdata!$G$17)</f>
        <v>0</v>
      </c>
      <c r="K436" s="259" t="str">
        <f>IF(J436&gt;Beregningsdata!$G$26,Beregningsdata!$F$26,IF(AND(J436&lt;J436+Beregningsdata!$F$26,J436&gt;Beregningsdata!$F$25),J436-Beregningsdata!$F$25,""))</f>
        <v/>
      </c>
      <c r="L436" s="259" t="str">
        <f>IF(J436&gt;Beregningsdata!$F$27,J436-Beregningsdata!$F$27,"")</f>
        <v/>
      </c>
      <c r="M436" s="254"/>
      <c r="N436" s="254"/>
      <c r="O436" s="254"/>
      <c r="P436" s="211">
        <f>IF(D436="Ferie",Beregningsdata!$E$6,"0")+IF(D436="Feriefridag",Beregningsdata!$E$12,"0")+IF(D436="Fri",Beregningsdata!$E$11,"0")+IF(D436="Syg",Beregningsdata!$E$8,"0")+IF(D436="Barns Sygedag",Beregningsdata!$E$9,"0")+IF(D436="Barsel",Beregningsdata!$E$10,"0")</f>
        <v>0</v>
      </c>
    </row>
    <row r="437" spans="1:16" ht="16.5" x14ac:dyDescent="0.25">
      <c r="A437" s="173" t="str">
        <f t="shared" si="46"/>
        <v/>
      </c>
      <c r="B437" s="174" t="str">
        <f t="shared" si="47"/>
        <v>Lørdag</v>
      </c>
      <c r="C437" s="176">
        <f t="shared" si="48"/>
        <v>43757</v>
      </c>
      <c r="D437" s="253"/>
      <c r="E437" s="287">
        <f>IF(B437="mandag",MedarbejderData!$V$17,"0")+IF(B437="tirsdag",MedarbejderData!$W$17,"0")+IF(B437="Onsdag",MedarbejderData!$X$17,"0")+IF(B437="torsdag",MedarbejderData!$Y$17,"0")+IF(B437="fredag",MedarbejderData!$Z$17,"0")+IF(B437="lørdag",MedarbejderData!$AA$17,"0")+IF(B437="søndag",MedarbejderData!$AB$17,"0")</f>
        <v>0</v>
      </c>
      <c r="F437" s="254"/>
      <c r="G437" s="254"/>
      <c r="H437" s="254"/>
      <c r="I437" s="254"/>
      <c r="J437" s="258">
        <f>IF(E437+F437+G437&lt;Beregningsdata!$G$18,E437+F437+G437,E437+F437+G437-Beregningsdata!$G$17)</f>
        <v>0</v>
      </c>
      <c r="K437" s="259" t="str">
        <f>IF(J437&gt;Beregningsdata!$G$26,Beregningsdata!$F$26,IF(AND(J437&lt;J437+Beregningsdata!$F$26,J437&gt;Beregningsdata!$F$25),J437-Beregningsdata!$F$25,""))</f>
        <v/>
      </c>
      <c r="L437" s="259" t="str">
        <f>IF(J437&gt;Beregningsdata!$F$27,J437-Beregningsdata!$F$27,"")</f>
        <v/>
      </c>
      <c r="M437" s="254"/>
      <c r="N437" s="254"/>
      <c r="O437" s="254"/>
      <c r="P437" s="211">
        <f>IF(D437="Ferie",Beregningsdata!$E$6,"0")+IF(D437="Feriefridag",Beregningsdata!$E$12,"0")+IF(D437="Fri",Beregningsdata!$E$11,"0")+IF(D437="Syg",Beregningsdata!$E$8,"0")+IF(D437="Barns Sygedag",Beregningsdata!$E$9,"0")+IF(D437="Barsel",Beregningsdata!$E$10,"0")</f>
        <v>0</v>
      </c>
    </row>
    <row r="438" spans="1:16" ht="16.5" x14ac:dyDescent="0.25">
      <c r="A438" s="173" t="str">
        <f t="shared" si="46"/>
        <v/>
      </c>
      <c r="B438" s="174" t="str">
        <f t="shared" si="47"/>
        <v>Søndag</v>
      </c>
      <c r="C438" s="176">
        <f t="shared" si="48"/>
        <v>43758</v>
      </c>
      <c r="D438" s="253"/>
      <c r="E438" s="287">
        <f>IF(B438="mandag",MedarbejderData!$V$17,"0")+IF(B438="tirsdag",MedarbejderData!$W$17,"0")+IF(B438="Onsdag",MedarbejderData!$X$17,"0")+IF(B438="torsdag",MedarbejderData!$Y$17,"0")+IF(B438="fredag",MedarbejderData!$Z$17,"0")+IF(B438="lørdag",MedarbejderData!$AA$17,"0")+IF(B438="søndag",MedarbejderData!$AB$17,"0")</f>
        <v>0</v>
      </c>
      <c r="F438" s="254"/>
      <c r="G438" s="254"/>
      <c r="H438" s="254"/>
      <c r="I438" s="254"/>
      <c r="J438" s="258">
        <f>IF(E438+F438+G438&lt;Beregningsdata!$G$18,E438+F438+G438,E438+F438+G438-Beregningsdata!$G$17)</f>
        <v>0</v>
      </c>
      <c r="K438" s="259" t="str">
        <f>IF(J438&gt;Beregningsdata!$G$26,Beregningsdata!$F$26,IF(AND(J438&lt;J438+Beregningsdata!$F$26,J438&gt;Beregningsdata!$F$25),J438-Beregningsdata!$F$25,""))</f>
        <v/>
      </c>
      <c r="L438" s="259" t="str">
        <f>IF(J438&gt;Beregningsdata!$F$27,J438-Beregningsdata!$F$27,"")</f>
        <v/>
      </c>
      <c r="M438" s="254"/>
      <c r="N438" s="254"/>
      <c r="O438" s="254"/>
      <c r="P438" s="211">
        <f>IF(D438="Ferie",Beregningsdata!$E$6,"0")+IF(D438="Feriefridag",Beregningsdata!$E$12,"0")+IF(D438="Fri",Beregningsdata!$E$11,"0")+IF(D438="Syg",Beregningsdata!$E$8,"0")+IF(D438="Barns Sygedag",Beregningsdata!$E$9,"0")+IF(D438="Barsel",Beregningsdata!$E$10,"0")</f>
        <v>0</v>
      </c>
    </row>
    <row r="439" spans="1:16" ht="16.5" x14ac:dyDescent="0.25">
      <c r="A439" s="173">
        <f t="shared" si="46"/>
        <v>43</v>
      </c>
      <c r="B439" s="174" t="str">
        <f t="shared" si="47"/>
        <v>Mandag</v>
      </c>
      <c r="C439" s="176">
        <f t="shared" si="48"/>
        <v>43759</v>
      </c>
      <c r="D439" s="253"/>
      <c r="E439" s="287">
        <f>IF(B439="mandag",MedarbejderData!$V$17,"0")+IF(B439="tirsdag",MedarbejderData!$W$17,"0")+IF(B439="Onsdag",MedarbejderData!$X$17,"0")+IF(B439="torsdag",MedarbejderData!$Y$17,"0")+IF(B439="fredag",MedarbejderData!$Z$17,"0")+IF(B439="lørdag",MedarbejderData!$AA$17,"0")+IF(B439="søndag",MedarbejderData!$AB$17,"0")</f>
        <v>0</v>
      </c>
      <c r="F439" s="254"/>
      <c r="G439" s="254"/>
      <c r="H439" s="254"/>
      <c r="I439" s="254"/>
      <c r="J439" s="258">
        <f>IF(E439+F439+G439&lt;Beregningsdata!$G$18,E439+F439+G439,E439+F439+G439-Beregningsdata!$G$17)</f>
        <v>0</v>
      </c>
      <c r="K439" s="259" t="str">
        <f>IF(J439&gt;Beregningsdata!$G$26,Beregningsdata!$F$26,IF(AND(J439&lt;J439+Beregningsdata!$F$26,J439&gt;Beregningsdata!$F$25),J439-Beregningsdata!$F$25,""))</f>
        <v/>
      </c>
      <c r="L439" s="259" t="str">
        <f>IF(J439&gt;Beregningsdata!$F$27,J439-Beregningsdata!$F$27,"")</f>
        <v/>
      </c>
      <c r="M439" s="254"/>
      <c r="N439" s="254"/>
      <c r="O439" s="254"/>
      <c r="P439" s="211">
        <f>IF(D439="Ferie",Beregningsdata!$E$6,"0")+IF(D439="Feriefridag",Beregningsdata!$E$12,"0")+IF(D439="Fri",Beregningsdata!$E$11,"0")+IF(D439="Syg",Beregningsdata!$E$8,"0")+IF(D439="Barns Sygedag",Beregningsdata!$E$9,"0")+IF(D439="Barsel",Beregningsdata!$E$10,"0")</f>
        <v>0</v>
      </c>
    </row>
    <row r="440" spans="1:16" ht="16.5" x14ac:dyDescent="0.25">
      <c r="A440" s="173" t="str">
        <f t="shared" si="46"/>
        <v/>
      </c>
      <c r="B440" s="174" t="str">
        <f t="shared" si="47"/>
        <v>Tirsdag</v>
      </c>
      <c r="C440" s="176">
        <f t="shared" si="48"/>
        <v>43760</v>
      </c>
      <c r="D440" s="253"/>
      <c r="E440" s="287">
        <f>IF(B440="mandag",MedarbejderData!$V$17,"0")+IF(B440="tirsdag",MedarbejderData!$W$17,"0")+IF(B440="Onsdag",MedarbejderData!$X$17,"0")+IF(B440="torsdag",MedarbejderData!$Y$17,"0")+IF(B440="fredag",MedarbejderData!$Z$17,"0")+IF(B440="lørdag",MedarbejderData!$AA$17,"0")+IF(B440="søndag",MedarbejderData!$AB$17,"0")</f>
        <v>0</v>
      </c>
      <c r="F440" s="254"/>
      <c r="G440" s="254"/>
      <c r="H440" s="254"/>
      <c r="I440" s="254"/>
      <c r="J440" s="258">
        <f>IF(E440+F440+G440&lt;Beregningsdata!$G$18,E440+F440+G440,E440+F440+G440-Beregningsdata!$G$17)</f>
        <v>0</v>
      </c>
      <c r="K440" s="259" t="str">
        <f>IF(J440&gt;Beregningsdata!$G$26,Beregningsdata!$F$26,IF(AND(J440&lt;J440+Beregningsdata!$F$26,J440&gt;Beregningsdata!$F$25),J440-Beregningsdata!$F$25,""))</f>
        <v/>
      </c>
      <c r="L440" s="259" t="str">
        <f>IF(J440&gt;Beregningsdata!$F$27,J440-Beregningsdata!$F$27,"")</f>
        <v/>
      </c>
      <c r="M440" s="254"/>
      <c r="N440" s="254"/>
      <c r="O440" s="254"/>
      <c r="P440" s="211">
        <f>IF(D440="Ferie",Beregningsdata!$E$6,"0")+IF(D440="Feriefridag",Beregningsdata!$E$12,"0")+IF(D440="Fri",Beregningsdata!$E$11,"0")+IF(D440="Syg",Beregningsdata!$E$8,"0")+IF(D440="Barns Sygedag",Beregningsdata!$E$9,"0")+IF(D440="Barsel",Beregningsdata!$E$10,"0")</f>
        <v>0</v>
      </c>
    </row>
    <row r="441" spans="1:16" ht="16.5" x14ac:dyDescent="0.25">
      <c r="A441" s="173" t="str">
        <f t="shared" si="46"/>
        <v/>
      </c>
      <c r="B441" s="174" t="str">
        <f t="shared" si="47"/>
        <v>Onsdag</v>
      </c>
      <c r="C441" s="176">
        <f t="shared" si="48"/>
        <v>43761</v>
      </c>
      <c r="D441" s="253"/>
      <c r="E441" s="287">
        <f>IF(B441="mandag",MedarbejderData!$V$17,"0")+IF(B441="tirsdag",MedarbejderData!$W$17,"0")+IF(B441="Onsdag",MedarbejderData!$X$17,"0")+IF(B441="torsdag",MedarbejderData!$Y$17,"0")+IF(B441="fredag",MedarbejderData!$Z$17,"0")+IF(B441="lørdag",MedarbejderData!$AA$17,"0")+IF(B441="søndag",MedarbejderData!$AB$17,"0")</f>
        <v>0</v>
      </c>
      <c r="F441" s="254"/>
      <c r="G441" s="254"/>
      <c r="H441" s="254"/>
      <c r="I441" s="254"/>
      <c r="J441" s="258">
        <f>IF(E441+F441+G441&lt;Beregningsdata!$G$18,E441+F441+G441,E441+F441+G441-Beregningsdata!$G$17)</f>
        <v>0</v>
      </c>
      <c r="K441" s="259" t="str">
        <f>IF(J441&gt;Beregningsdata!$G$26,Beregningsdata!$F$26,IF(AND(J441&lt;J441+Beregningsdata!$F$26,J441&gt;Beregningsdata!$F$25),J441-Beregningsdata!$F$25,""))</f>
        <v/>
      </c>
      <c r="L441" s="259" t="str">
        <f>IF(J441&gt;Beregningsdata!$F$27,J441-Beregningsdata!$F$27,"")</f>
        <v/>
      </c>
      <c r="M441" s="254"/>
      <c r="N441" s="254"/>
      <c r="O441" s="254"/>
      <c r="P441" s="211">
        <f>IF(D441="Ferie",Beregningsdata!$E$6,"0")+IF(D441="Feriefridag",Beregningsdata!$E$12,"0")+IF(D441="Fri",Beregningsdata!$E$11,"0")+IF(D441="Syg",Beregningsdata!$E$8,"0")+IF(D441="Barns Sygedag",Beregningsdata!$E$9,"0")+IF(D441="Barsel",Beregningsdata!$E$10,"0")</f>
        <v>0</v>
      </c>
    </row>
    <row r="442" spans="1:16" ht="16.5" x14ac:dyDescent="0.25">
      <c r="A442" s="173" t="str">
        <f t="shared" si="46"/>
        <v/>
      </c>
      <c r="B442" s="174" t="str">
        <f t="shared" si="47"/>
        <v>Torsdag</v>
      </c>
      <c r="C442" s="176">
        <f t="shared" si="48"/>
        <v>43762</v>
      </c>
      <c r="D442" s="253"/>
      <c r="E442" s="287">
        <f>IF(B442="mandag",MedarbejderData!$V$17,"0")+IF(B442="tirsdag",MedarbejderData!$W$17,"0")+IF(B442="Onsdag",MedarbejderData!$X$17,"0")+IF(B442="torsdag",MedarbejderData!$Y$17,"0")+IF(B442="fredag",MedarbejderData!$Z$17,"0")+IF(B442="lørdag",MedarbejderData!$AA$17,"0")+IF(B442="søndag",MedarbejderData!$AB$17,"0")</f>
        <v>0</v>
      </c>
      <c r="F442" s="254"/>
      <c r="G442" s="254"/>
      <c r="H442" s="254"/>
      <c r="I442" s="254"/>
      <c r="J442" s="258">
        <f>IF(E442+F442+G442&lt;Beregningsdata!$G$18,E442+F442+G442,E442+F442+G442-Beregningsdata!$G$17)</f>
        <v>0</v>
      </c>
      <c r="K442" s="259" t="str">
        <f>IF(J442&gt;Beregningsdata!$G$26,Beregningsdata!$F$26,IF(AND(J442&lt;J442+Beregningsdata!$F$26,J442&gt;Beregningsdata!$F$25),J442-Beregningsdata!$F$25,""))</f>
        <v/>
      </c>
      <c r="L442" s="259" t="str">
        <f>IF(J442&gt;Beregningsdata!$F$27,J442-Beregningsdata!$F$27,"")</f>
        <v/>
      </c>
      <c r="M442" s="254"/>
      <c r="N442" s="254"/>
      <c r="O442" s="254"/>
      <c r="P442" s="211">
        <f>IF(D442="Ferie",Beregningsdata!$E$6,"0")+IF(D442="Feriefridag",Beregningsdata!$E$12,"0")+IF(D442="Fri",Beregningsdata!$E$11,"0")+IF(D442="Syg",Beregningsdata!$E$8,"0")+IF(D442="Barns Sygedag",Beregningsdata!$E$9,"0")+IF(D442="Barsel",Beregningsdata!$E$10,"0")</f>
        <v>0</v>
      </c>
    </row>
    <row r="443" spans="1:16" ht="16.5" x14ac:dyDescent="0.25">
      <c r="A443" s="173" t="str">
        <f t="shared" si="46"/>
        <v/>
      </c>
      <c r="B443" s="174" t="str">
        <f t="shared" si="47"/>
        <v>Fredag</v>
      </c>
      <c r="C443" s="176">
        <f t="shared" si="48"/>
        <v>43763</v>
      </c>
      <c r="D443" s="253"/>
      <c r="E443" s="287">
        <f>IF(B443="mandag",MedarbejderData!$V$17,"0")+IF(B443="tirsdag",MedarbejderData!$W$17,"0")+IF(B443="Onsdag",MedarbejderData!$X$17,"0")+IF(B443="torsdag",MedarbejderData!$Y$17,"0")+IF(B443="fredag",MedarbejderData!$Z$17,"0")+IF(B443="lørdag",MedarbejderData!$AA$17,"0")+IF(B443="søndag",MedarbejderData!$AB$17,"0")</f>
        <v>0</v>
      </c>
      <c r="F443" s="254"/>
      <c r="G443" s="254"/>
      <c r="H443" s="254"/>
      <c r="I443" s="254"/>
      <c r="J443" s="258">
        <f>IF(E443+F443+G443&lt;Beregningsdata!$G$18,E443+F443+G443,E443+F443+G443-Beregningsdata!$G$17)</f>
        <v>0</v>
      </c>
      <c r="K443" s="259" t="str">
        <f>IF(J443&gt;Beregningsdata!$G$26,Beregningsdata!$F$26,IF(AND(J443&lt;J443+Beregningsdata!$F$26,J443&gt;Beregningsdata!$F$25),J443-Beregningsdata!$F$25,""))</f>
        <v/>
      </c>
      <c r="L443" s="259" t="str">
        <f>IF(J443&gt;Beregningsdata!$F$27,J443-Beregningsdata!$F$27,"")</f>
        <v/>
      </c>
      <c r="M443" s="254"/>
      <c r="N443" s="254"/>
      <c r="O443" s="254"/>
      <c r="P443" s="211">
        <f>IF(D443="Ferie",Beregningsdata!$E$6,"0")+IF(D443="Feriefridag",Beregningsdata!$E$12,"0")+IF(D443="Fri",Beregningsdata!$E$11,"0")+IF(D443="Syg",Beregningsdata!$E$8,"0")+IF(D443="Barns Sygedag",Beregningsdata!$E$9,"0")+IF(D443="Barsel",Beregningsdata!$E$10,"0")</f>
        <v>0</v>
      </c>
    </row>
    <row r="444" spans="1:16" ht="16.5" x14ac:dyDescent="0.25">
      <c r="A444" s="173" t="str">
        <f t="shared" si="46"/>
        <v/>
      </c>
      <c r="B444" s="174" t="str">
        <f t="shared" si="47"/>
        <v>Lørdag</v>
      </c>
      <c r="C444" s="176">
        <f t="shared" si="48"/>
        <v>43764</v>
      </c>
      <c r="D444" s="253"/>
      <c r="E444" s="287">
        <f>IF(B444="mandag",MedarbejderData!$V$17,"0")+IF(B444="tirsdag",MedarbejderData!$W$17,"0")+IF(B444="Onsdag",MedarbejderData!$X$17,"0")+IF(B444="torsdag",MedarbejderData!$Y$17,"0")+IF(B444="fredag",MedarbejderData!$Z$17,"0")+IF(B444="lørdag",MedarbejderData!$AA$17,"0")+IF(B444="søndag",MedarbejderData!$AB$17,"0")</f>
        <v>0</v>
      </c>
      <c r="F444" s="254"/>
      <c r="G444" s="254"/>
      <c r="H444" s="254"/>
      <c r="I444" s="254"/>
      <c r="J444" s="258">
        <f>IF(E444+F444+G444&lt;Beregningsdata!$G$18,E444+F444+G444,E444+F444+G444-Beregningsdata!$G$17)</f>
        <v>0</v>
      </c>
      <c r="K444" s="259" t="str">
        <f>IF(J444&gt;Beregningsdata!$G$26,Beregningsdata!$F$26,IF(AND(J444&lt;J444+Beregningsdata!$F$26,J444&gt;Beregningsdata!$F$25),J444-Beregningsdata!$F$25,""))</f>
        <v/>
      </c>
      <c r="L444" s="259" t="str">
        <f>IF(J444&gt;Beregningsdata!$F$27,J444-Beregningsdata!$F$27,"")</f>
        <v/>
      </c>
      <c r="M444" s="254"/>
      <c r="N444" s="254"/>
      <c r="O444" s="254"/>
      <c r="P444" s="211">
        <f>IF(D444="Ferie",Beregningsdata!$E$6,"0")+IF(D444="Feriefridag",Beregningsdata!$E$12,"0")+IF(D444="Fri",Beregningsdata!$E$11,"0")+IF(D444="Syg",Beregningsdata!$E$8,"0")+IF(D444="Barns Sygedag",Beregningsdata!$E$9,"0")+IF(D444="Barsel",Beregningsdata!$E$10,"0")</f>
        <v>0</v>
      </c>
    </row>
    <row r="445" spans="1:16" ht="16.5" x14ac:dyDescent="0.25">
      <c r="A445" s="173" t="str">
        <f t="shared" si="46"/>
        <v/>
      </c>
      <c r="B445" s="174" t="str">
        <f t="shared" si="47"/>
        <v>Søndag</v>
      </c>
      <c r="C445" s="176">
        <f t="shared" si="48"/>
        <v>43765</v>
      </c>
      <c r="D445" s="253"/>
      <c r="E445" s="287">
        <f>IF(B445="mandag",MedarbejderData!$V$17,"0")+IF(B445="tirsdag",MedarbejderData!$W$17,"0")+IF(B445="Onsdag",MedarbejderData!$X$17,"0")+IF(B445="torsdag",MedarbejderData!$Y$17,"0")+IF(B445="fredag",MedarbejderData!$Z$17,"0")+IF(B445="lørdag",MedarbejderData!$AA$17,"0")+IF(B445="søndag",MedarbejderData!$AB$17,"0")</f>
        <v>0</v>
      </c>
      <c r="F445" s="254"/>
      <c r="G445" s="254"/>
      <c r="H445" s="254"/>
      <c r="I445" s="254"/>
      <c r="J445" s="258">
        <f>IF(E445+F445+G445&lt;Beregningsdata!$G$18,E445+F445+G445,E445+F445+G445-Beregningsdata!$G$17)</f>
        <v>0</v>
      </c>
      <c r="K445" s="259" t="str">
        <f>IF(J445&gt;Beregningsdata!$G$26,Beregningsdata!$F$26,IF(AND(J445&lt;J445+Beregningsdata!$F$26,J445&gt;Beregningsdata!$F$25),J445-Beregningsdata!$F$25,""))</f>
        <v/>
      </c>
      <c r="L445" s="259" t="str">
        <f>IF(J445&gt;Beregningsdata!$F$27,J445-Beregningsdata!$F$27,"")</f>
        <v/>
      </c>
      <c r="M445" s="254"/>
      <c r="N445" s="254"/>
      <c r="O445" s="254"/>
      <c r="P445" s="211">
        <f>IF(D445="Ferie",Beregningsdata!$E$6,"0")+IF(D445="Feriefridag",Beregningsdata!$E$12,"0")+IF(D445="Fri",Beregningsdata!$E$11,"0")+IF(D445="Syg",Beregningsdata!$E$8,"0")+IF(D445="Barns Sygedag",Beregningsdata!$E$9,"0")+IF(D445="Barsel",Beregningsdata!$E$10,"0")</f>
        <v>0</v>
      </c>
    </row>
    <row r="446" spans="1:16" ht="16.5" x14ac:dyDescent="0.25">
      <c r="A446" s="173">
        <f t="shared" si="46"/>
        <v>44</v>
      </c>
      <c r="B446" s="174" t="str">
        <f t="shared" si="47"/>
        <v>Mandag</v>
      </c>
      <c r="C446" s="176">
        <f t="shared" si="48"/>
        <v>43766</v>
      </c>
      <c r="D446" s="253"/>
      <c r="E446" s="287">
        <f>IF(B446="mandag",MedarbejderData!$V$17,"0")+IF(B446="tirsdag",MedarbejderData!$W$17,"0")+IF(B446="Onsdag",MedarbejderData!$X$17,"0")+IF(B446="torsdag",MedarbejderData!$Y$17,"0")+IF(B446="fredag",MedarbejderData!$Z$17,"0")+IF(B446="lørdag",MedarbejderData!$AA$17,"0")+IF(B446="søndag",MedarbejderData!$AB$17,"0")</f>
        <v>0</v>
      </c>
      <c r="F446" s="254"/>
      <c r="G446" s="254"/>
      <c r="H446" s="254"/>
      <c r="I446" s="254"/>
      <c r="J446" s="258">
        <f>IF(E446+F446+G446&lt;Beregningsdata!$G$18,E446+F446+G446,E446+F446+G446-Beregningsdata!$G$17)</f>
        <v>0</v>
      </c>
      <c r="K446" s="259" t="str">
        <f>IF(J446&gt;Beregningsdata!$G$26,Beregningsdata!$F$26,IF(AND(J446&lt;J446+Beregningsdata!$F$26,J446&gt;Beregningsdata!$F$25),J446-Beregningsdata!$F$25,""))</f>
        <v/>
      </c>
      <c r="L446" s="259" t="str">
        <f>IF(J446&gt;Beregningsdata!$F$27,J446-Beregningsdata!$F$27,"")</f>
        <v/>
      </c>
      <c r="M446" s="254"/>
      <c r="N446" s="254"/>
      <c r="O446" s="254"/>
      <c r="P446" s="211">
        <f>IF(D446="Ferie",Beregningsdata!$E$6,"0")+IF(D446="Feriefridag",Beregningsdata!$E$12,"0")+IF(D446="Fri",Beregningsdata!$E$11,"0")+IF(D446="Syg",Beregningsdata!$E$8,"0")+IF(D446="Barns Sygedag",Beregningsdata!$E$9,"0")+IF(D446="Barsel",Beregningsdata!$E$10,"0")</f>
        <v>0</v>
      </c>
    </row>
    <row r="447" spans="1:16" ht="16.5" x14ac:dyDescent="0.25">
      <c r="A447" s="173" t="str">
        <f t="shared" si="46"/>
        <v/>
      </c>
      <c r="B447" s="174" t="str">
        <f t="shared" si="47"/>
        <v>Tirsdag</v>
      </c>
      <c r="C447" s="176">
        <f t="shared" si="48"/>
        <v>43767</v>
      </c>
      <c r="D447" s="253"/>
      <c r="E447" s="287">
        <f>IF(B447="mandag",MedarbejderData!$V$17,"0")+IF(B447="tirsdag",MedarbejderData!$W$17,"0")+IF(B447="Onsdag",MedarbejderData!$X$17,"0")+IF(B447="torsdag",MedarbejderData!$Y$17,"0")+IF(B447="fredag",MedarbejderData!$Z$17,"0")+IF(B447="lørdag",MedarbejderData!$AA$17,"0")+IF(B447="søndag",MedarbejderData!$AB$17,"0")</f>
        <v>0</v>
      </c>
      <c r="F447" s="254"/>
      <c r="G447" s="254"/>
      <c r="H447" s="254"/>
      <c r="I447" s="254"/>
      <c r="J447" s="258">
        <f>IF(E447+F447+G447&lt;Beregningsdata!$G$18,E447+F447+G447,E447+F447+G447-Beregningsdata!$G$17)</f>
        <v>0</v>
      </c>
      <c r="K447" s="259" t="str">
        <f>IF(J447&gt;Beregningsdata!$G$26,Beregningsdata!$F$26,IF(AND(J447&lt;J447+Beregningsdata!$F$26,J447&gt;Beregningsdata!$F$25),J447-Beregningsdata!$F$25,""))</f>
        <v/>
      </c>
      <c r="L447" s="259" t="str">
        <f>IF(J447&gt;Beregningsdata!$F$27,J447-Beregningsdata!$F$27,"")</f>
        <v/>
      </c>
      <c r="M447" s="254"/>
      <c r="N447" s="254"/>
      <c r="O447" s="254"/>
      <c r="P447" s="211">
        <f>IF(D447="Ferie",Beregningsdata!$E$6,"0")+IF(D447="Feriefridag",Beregningsdata!$E$12,"0")+IF(D447="Fri",Beregningsdata!$E$11,"0")+IF(D447="Syg",Beregningsdata!$E$8,"0")+IF(D447="Barns Sygedag",Beregningsdata!$E$9,"0")+IF(D447="Barsel",Beregningsdata!$E$10,"0")</f>
        <v>0</v>
      </c>
    </row>
    <row r="448" spans="1:16" ht="16.5" x14ac:dyDescent="0.25">
      <c r="A448" s="173" t="str">
        <f t="shared" si="46"/>
        <v/>
      </c>
      <c r="B448" s="174" t="str">
        <f t="shared" si="47"/>
        <v>Onsdag</v>
      </c>
      <c r="C448" s="176">
        <f t="shared" si="48"/>
        <v>43768</v>
      </c>
      <c r="D448" s="253"/>
      <c r="E448" s="287">
        <f>IF(B448="mandag",MedarbejderData!$V$17,"0")+IF(B448="tirsdag",MedarbejderData!$W$17,"0")+IF(B448="Onsdag",MedarbejderData!$X$17,"0")+IF(B448="torsdag",MedarbejderData!$Y$17,"0")+IF(B448="fredag",MedarbejderData!$Z$17,"0")+IF(B448="lørdag",MedarbejderData!$AA$17,"0")+IF(B448="søndag",MedarbejderData!$AB$17,"0")</f>
        <v>0</v>
      </c>
      <c r="F448" s="254"/>
      <c r="G448" s="254"/>
      <c r="H448" s="254"/>
      <c r="I448" s="254"/>
      <c r="J448" s="258">
        <f>IF(E448+F448+G448&lt;Beregningsdata!$G$18,E448+F448+G448,E448+F448+G448-Beregningsdata!$G$17)</f>
        <v>0</v>
      </c>
      <c r="K448" s="259" t="str">
        <f>IF(J448&gt;Beregningsdata!$G$26,Beregningsdata!$F$26,IF(AND(J448&lt;J448+Beregningsdata!$F$26,J448&gt;Beregningsdata!$F$25),J448-Beregningsdata!$F$25,""))</f>
        <v/>
      </c>
      <c r="L448" s="259" t="str">
        <f>IF(J448&gt;Beregningsdata!$F$27,J448-Beregningsdata!$F$27,"")</f>
        <v/>
      </c>
      <c r="M448" s="254"/>
      <c r="N448" s="254"/>
      <c r="O448" s="254"/>
      <c r="P448" s="211">
        <f>IF(D448="Ferie",Beregningsdata!$E$6,"0")+IF(D448="Feriefridag",Beregningsdata!$E$12,"0")+IF(D448="Fri",Beregningsdata!$E$11,"0")+IF(D448="Syg",Beregningsdata!$E$8,"0")+IF(D448="Barns Sygedag",Beregningsdata!$E$9,"0")+IF(D448="Barsel",Beregningsdata!$E$10,"0")</f>
        <v>0</v>
      </c>
    </row>
    <row r="449" spans="1:16" ht="16.5" x14ac:dyDescent="0.25">
      <c r="A449" s="173" t="str">
        <f t="shared" si="46"/>
        <v/>
      </c>
      <c r="B449" s="174" t="str">
        <f t="shared" si="47"/>
        <v>Torsdag</v>
      </c>
      <c r="C449" s="176">
        <f t="shared" si="48"/>
        <v>43769</v>
      </c>
      <c r="D449" s="253"/>
      <c r="E449" s="287">
        <f>IF(B449="mandag",MedarbejderData!$V$17,"0")+IF(B449="tirsdag",MedarbejderData!$W$17,"0")+IF(B449="Onsdag",MedarbejderData!$X$17,"0")+IF(B449="torsdag",MedarbejderData!$Y$17,"0")+IF(B449="fredag",MedarbejderData!$Z$17,"0")+IF(B449="lørdag",MedarbejderData!$AA$17,"0")+IF(B449="søndag",MedarbejderData!$AB$17,"0")</f>
        <v>0</v>
      </c>
      <c r="F449" s="254"/>
      <c r="G449" s="254"/>
      <c r="H449" s="254"/>
      <c r="I449" s="254"/>
      <c r="J449" s="258">
        <f>IF(E449+F449+G449&lt;Beregningsdata!$G$18,E449+F449+G449,E449+F449+G449-Beregningsdata!$G$17)</f>
        <v>0</v>
      </c>
      <c r="K449" s="259" t="str">
        <f>IF(J449&gt;Beregningsdata!$G$26,Beregningsdata!$F$26,IF(AND(J449&lt;J449+Beregningsdata!$F$26,J449&gt;Beregningsdata!$F$25),J449-Beregningsdata!$F$25,""))</f>
        <v/>
      </c>
      <c r="L449" s="259" t="str">
        <f>IF(J449&gt;Beregningsdata!$F$27,J449-Beregningsdata!$F$27,"")</f>
        <v/>
      </c>
      <c r="M449" s="254"/>
      <c r="N449" s="254"/>
      <c r="O449" s="254"/>
      <c r="P449" s="211">
        <f>IF(D449="Ferie",Beregningsdata!$E$6,"0")+IF(D449="Feriefridag",Beregningsdata!$E$12,"0")+IF(D449="Fri",Beregningsdata!$E$11,"0")+IF(D449="Syg",Beregningsdata!$E$8,"0")+IF(D449="Barns Sygedag",Beregningsdata!$E$9,"0")+IF(D449="Barsel",Beregningsdata!$E$10,"0")</f>
        <v>0</v>
      </c>
    </row>
    <row r="450" spans="1:16" ht="16.5" x14ac:dyDescent="0.25">
      <c r="A450" s="173" t="str">
        <f t="shared" si="46"/>
        <v/>
      </c>
      <c r="B450" s="174" t="str">
        <f t="shared" si="47"/>
        <v>Fredag</v>
      </c>
      <c r="C450" s="176">
        <f t="shared" si="48"/>
        <v>43770</v>
      </c>
      <c r="D450" s="253"/>
      <c r="E450" s="287">
        <f>IF(B450="mandag",MedarbejderData!$V$17,"0")+IF(B450="tirsdag",MedarbejderData!$W$17,"0")+IF(B450="Onsdag",MedarbejderData!$X$17,"0")+IF(B450="torsdag",MedarbejderData!$Y$17,"0")+IF(B450="fredag",MedarbejderData!$Z$17,"0")+IF(B450="lørdag",MedarbejderData!$AA$17,"0")+IF(B450="søndag",MedarbejderData!$AB$17,"0")</f>
        <v>0</v>
      </c>
      <c r="F450" s="254"/>
      <c r="G450" s="254"/>
      <c r="H450" s="254"/>
      <c r="I450" s="254"/>
      <c r="J450" s="258">
        <f>IF(E450+F450+G450&lt;Beregningsdata!$G$18,E450+F450+G450,E450+F450+G450-Beregningsdata!$G$17)</f>
        <v>0</v>
      </c>
      <c r="K450" s="259" t="str">
        <f>IF(J450&gt;Beregningsdata!$G$26,Beregningsdata!$F$26,IF(AND(J450&lt;J450+Beregningsdata!$F$26,J450&gt;Beregningsdata!$F$25),J450-Beregningsdata!$F$25,""))</f>
        <v/>
      </c>
      <c r="L450" s="259" t="str">
        <f>IF(J450&gt;Beregningsdata!$F$27,J450-Beregningsdata!$F$27,"")</f>
        <v/>
      </c>
      <c r="M450" s="254"/>
      <c r="N450" s="254"/>
      <c r="O450" s="254"/>
      <c r="P450" s="211">
        <f>IF(D450="Ferie",Beregningsdata!$E$6,"0")+IF(D450="Feriefridag",Beregningsdata!$E$12,"0")+IF(D450="Fri",Beregningsdata!$E$11,"0")+IF(D450="Syg",Beregningsdata!$E$8,"0")+IF(D450="Barns Sygedag",Beregningsdata!$E$9,"0")+IF(D450="Barsel",Beregningsdata!$E$10,"0")</f>
        <v>0</v>
      </c>
    </row>
    <row r="451" spans="1:16" ht="16.5" x14ac:dyDescent="0.25">
      <c r="A451" s="173" t="str">
        <f t="shared" si="46"/>
        <v/>
      </c>
      <c r="B451" s="174" t="str">
        <f t="shared" si="47"/>
        <v>Lørdag</v>
      </c>
      <c r="C451" s="176">
        <f t="shared" si="48"/>
        <v>43771</v>
      </c>
      <c r="D451" s="253"/>
      <c r="E451" s="287">
        <f>IF(B451="mandag",MedarbejderData!$V$17,"0")+IF(B451="tirsdag",MedarbejderData!$W$17,"0")+IF(B451="Onsdag",MedarbejderData!$X$17,"0")+IF(B451="torsdag",MedarbejderData!$Y$17,"0")+IF(B451="fredag",MedarbejderData!$Z$17,"0")+IF(B451="lørdag",MedarbejderData!$AA$17,"0")+IF(B451="søndag",MedarbejderData!$AB$17,"0")</f>
        <v>0</v>
      </c>
      <c r="F451" s="254"/>
      <c r="G451" s="254"/>
      <c r="H451" s="254"/>
      <c r="I451" s="254"/>
      <c r="J451" s="258">
        <f>IF(E451+F451+G451&lt;Beregningsdata!$G$18,E451+F451+G451,E451+F451+G451-Beregningsdata!$G$17)</f>
        <v>0</v>
      </c>
      <c r="K451" s="259" t="str">
        <f>IF(J451&gt;Beregningsdata!$G$26,Beregningsdata!$F$26,IF(AND(J451&lt;J451+Beregningsdata!$F$26,J451&gt;Beregningsdata!$F$25),J451-Beregningsdata!$F$25,""))</f>
        <v/>
      </c>
      <c r="L451" s="259" t="str">
        <f>IF(J451&gt;Beregningsdata!$F$27,J451-Beregningsdata!$F$27,"")</f>
        <v/>
      </c>
      <c r="M451" s="254"/>
      <c r="N451" s="254"/>
      <c r="O451" s="254"/>
      <c r="P451" s="211">
        <f>IF(D451="Ferie",Beregningsdata!$E$6,"0")+IF(D451="Feriefridag",Beregningsdata!$E$12,"0")+IF(D451="Fri",Beregningsdata!$E$11,"0")+IF(D451="Syg",Beregningsdata!$E$8,"0")+IF(D451="Barns Sygedag",Beregningsdata!$E$9,"0")+IF(D451="Barsel",Beregningsdata!$E$10,"0")</f>
        <v>0</v>
      </c>
    </row>
    <row r="452" spans="1:16" ht="16.5" x14ac:dyDescent="0.25">
      <c r="A452" s="173" t="str">
        <f t="shared" si="46"/>
        <v/>
      </c>
      <c r="B452" s="174" t="str">
        <f t="shared" si="47"/>
        <v>Søndag</v>
      </c>
      <c r="C452" s="176">
        <f t="shared" si="48"/>
        <v>43772</v>
      </c>
      <c r="D452" s="253"/>
      <c r="E452" s="287">
        <f>IF(B452="mandag",MedarbejderData!$V$17,"0")+IF(B452="tirsdag",MedarbejderData!$W$17,"0")+IF(B452="Onsdag",MedarbejderData!$X$17,"0")+IF(B452="torsdag",MedarbejderData!$Y$17,"0")+IF(B452="fredag",MedarbejderData!$Z$17,"0")+IF(B452="lørdag",MedarbejderData!$AA$17,"0")+IF(B452="søndag",MedarbejderData!$AB$17,"0")</f>
        <v>0</v>
      </c>
      <c r="F452" s="254"/>
      <c r="G452" s="254"/>
      <c r="H452" s="254"/>
      <c r="I452" s="254"/>
      <c r="J452" s="258">
        <f>IF(E452+F452+G452&lt;Beregningsdata!$G$18,E452+F452+G452,E452+F452+G452-Beregningsdata!$G$17)</f>
        <v>0</v>
      </c>
      <c r="K452" s="259" t="str">
        <f>IF(J452&gt;Beregningsdata!$G$26,Beregningsdata!$F$26,IF(AND(J452&lt;J452+Beregningsdata!$F$26,J452&gt;Beregningsdata!$F$25),J452-Beregningsdata!$F$25,""))</f>
        <v/>
      </c>
      <c r="L452" s="259" t="str">
        <f>IF(J452&gt;Beregningsdata!$F$27,J452-Beregningsdata!$F$27,"")</f>
        <v/>
      </c>
      <c r="M452" s="254"/>
      <c r="N452" s="254"/>
      <c r="O452" s="254"/>
      <c r="P452" s="211">
        <f>IF(D452="Ferie",Beregningsdata!$E$6,"0")+IF(D452="Feriefridag",Beregningsdata!$E$12,"0")+IF(D452="Fri",Beregningsdata!$E$11,"0")+IF(D452="Syg",Beregningsdata!$E$8,"0")+IF(D452="Barns Sygedag",Beregningsdata!$E$9,"0")+IF(D452="Barsel",Beregningsdata!$E$10,"0")</f>
        <v>0</v>
      </c>
    </row>
    <row r="453" spans="1:16" ht="16.5" x14ac:dyDescent="0.25">
      <c r="A453" s="173">
        <f t="shared" si="46"/>
        <v>45</v>
      </c>
      <c r="B453" s="174" t="str">
        <f t="shared" si="47"/>
        <v>Mandag</v>
      </c>
      <c r="C453" s="176">
        <f t="shared" si="48"/>
        <v>43773</v>
      </c>
      <c r="D453" s="253"/>
      <c r="E453" s="287">
        <f>IF(B453="mandag",MedarbejderData!$V$17,"0")+IF(B453="tirsdag",MedarbejderData!$W$17,"0")+IF(B453="Onsdag",MedarbejderData!$X$17,"0")+IF(B453="torsdag",MedarbejderData!$Y$17,"0")+IF(B453="fredag",MedarbejderData!$Z$17,"0")+IF(B453="lørdag",MedarbejderData!$AA$17,"0")+IF(B453="søndag",MedarbejderData!$AB$17,"0")</f>
        <v>0</v>
      </c>
      <c r="F453" s="254"/>
      <c r="G453" s="254"/>
      <c r="H453" s="254"/>
      <c r="I453" s="254"/>
      <c r="J453" s="258">
        <f>IF(E453+F453+G453&lt;Beregningsdata!$G$18,E453+F453+G453,E453+F453+G453-Beregningsdata!$G$17)</f>
        <v>0</v>
      </c>
      <c r="K453" s="259" t="str">
        <f>IF(J453&gt;Beregningsdata!$G$26,Beregningsdata!$F$26,IF(AND(J453&lt;J453+Beregningsdata!$F$26,J453&gt;Beregningsdata!$F$25),J453-Beregningsdata!$F$25,""))</f>
        <v/>
      </c>
      <c r="L453" s="259" t="str">
        <f>IF(J453&gt;Beregningsdata!$F$27,J453-Beregningsdata!$F$27,"")</f>
        <v/>
      </c>
      <c r="M453" s="254"/>
      <c r="N453" s="254"/>
      <c r="O453" s="254"/>
      <c r="P453" s="211">
        <f>IF(D453="Ferie",Beregningsdata!$E$6,"0")+IF(D453="Feriefridag",Beregningsdata!$E$12,"0")+IF(D453="Fri",Beregningsdata!$E$11,"0")+IF(D453="Syg",Beregningsdata!$E$8,"0")+IF(D453="Barns Sygedag",Beregningsdata!$E$9,"0")+IF(D453="Barsel",Beregningsdata!$E$10,"0")</f>
        <v>0</v>
      </c>
    </row>
    <row r="454" spans="1:16" ht="16.5" x14ac:dyDescent="0.25">
      <c r="A454" s="173" t="str">
        <f t="shared" si="46"/>
        <v/>
      </c>
      <c r="B454" s="174" t="str">
        <f t="shared" si="47"/>
        <v>Tirsdag</v>
      </c>
      <c r="C454" s="176">
        <f t="shared" si="48"/>
        <v>43774</v>
      </c>
      <c r="D454" s="253"/>
      <c r="E454" s="287">
        <f>IF(B454="mandag",MedarbejderData!$V$17,"0")+IF(B454="tirsdag",MedarbejderData!$W$17,"0")+IF(B454="Onsdag",MedarbejderData!$X$17,"0")+IF(B454="torsdag",MedarbejderData!$Y$17,"0")+IF(B454="fredag",MedarbejderData!$Z$17,"0")+IF(B454="lørdag",MedarbejderData!$AA$17,"0")+IF(B454="søndag",MedarbejderData!$AB$17,"0")</f>
        <v>0</v>
      </c>
      <c r="F454" s="254"/>
      <c r="G454" s="254"/>
      <c r="H454" s="254"/>
      <c r="I454" s="254"/>
      <c r="J454" s="258">
        <f>IF(E454+F454+G454&lt;Beregningsdata!$G$18,E454+F454+G454,E454+F454+G454-Beregningsdata!$G$17)</f>
        <v>0</v>
      </c>
      <c r="K454" s="259" t="str">
        <f>IF(J454&gt;Beregningsdata!$G$26,Beregningsdata!$F$26,IF(AND(J454&lt;J454+Beregningsdata!$F$26,J454&gt;Beregningsdata!$F$25),J454-Beregningsdata!$F$25,""))</f>
        <v/>
      </c>
      <c r="L454" s="259" t="str">
        <f>IF(J454&gt;Beregningsdata!$F$27,J454-Beregningsdata!$F$27,"")</f>
        <v/>
      </c>
      <c r="M454" s="254"/>
      <c r="N454" s="254"/>
      <c r="O454" s="254"/>
      <c r="P454" s="211">
        <f>IF(D454="Ferie",Beregningsdata!$E$6,"0")+IF(D454="Feriefridag",Beregningsdata!$E$12,"0")+IF(D454="Fri",Beregningsdata!$E$11,"0")+IF(D454="Syg",Beregningsdata!$E$8,"0")+IF(D454="Barns Sygedag",Beregningsdata!$E$9,"0")+IF(D454="Barsel",Beregningsdata!$E$10,"0")</f>
        <v>0</v>
      </c>
    </row>
    <row r="455" spans="1:16" ht="16.5" x14ac:dyDescent="0.25">
      <c r="A455" s="173" t="str">
        <f t="shared" si="46"/>
        <v/>
      </c>
      <c r="B455" s="174" t="str">
        <f t="shared" si="47"/>
        <v>Onsdag</v>
      </c>
      <c r="C455" s="176">
        <f t="shared" si="48"/>
        <v>43775</v>
      </c>
      <c r="D455" s="253"/>
      <c r="E455" s="287">
        <f>IF(B455="mandag",MedarbejderData!$V$17,"0")+IF(B455="tirsdag",MedarbejderData!$W$17,"0")+IF(B455="Onsdag",MedarbejderData!$X$17,"0")+IF(B455="torsdag",MedarbejderData!$Y$17,"0")+IF(B455="fredag",MedarbejderData!$Z$17,"0")+IF(B455="lørdag",MedarbejderData!$AA$17,"0")+IF(B455="søndag",MedarbejderData!$AB$17,"0")</f>
        <v>0</v>
      </c>
      <c r="F455" s="254"/>
      <c r="G455" s="254"/>
      <c r="H455" s="254"/>
      <c r="I455" s="254"/>
      <c r="J455" s="258">
        <f>IF(E455+F455+G455&lt;Beregningsdata!$G$18,E455+F455+G455,E455+F455+G455-Beregningsdata!$G$17)</f>
        <v>0</v>
      </c>
      <c r="K455" s="259" t="str">
        <f>IF(J455&gt;Beregningsdata!$G$26,Beregningsdata!$F$26,IF(AND(J455&lt;J455+Beregningsdata!$F$26,J455&gt;Beregningsdata!$F$25),J455-Beregningsdata!$F$25,""))</f>
        <v/>
      </c>
      <c r="L455" s="259" t="str">
        <f>IF(J455&gt;Beregningsdata!$F$27,J455-Beregningsdata!$F$27,"")</f>
        <v/>
      </c>
      <c r="M455" s="254"/>
      <c r="N455" s="254"/>
      <c r="O455" s="254"/>
      <c r="P455" s="211">
        <f>IF(D455="Ferie",Beregningsdata!$E$6,"0")+IF(D455="Feriefridag",Beregningsdata!$E$12,"0")+IF(D455="Fri",Beregningsdata!$E$11,"0")+IF(D455="Syg",Beregningsdata!$E$8,"0")+IF(D455="Barns Sygedag",Beregningsdata!$E$9,"0")+IF(D455="Barsel",Beregningsdata!$E$10,"0")</f>
        <v>0</v>
      </c>
    </row>
    <row r="456" spans="1:16" ht="16.5" x14ac:dyDescent="0.25">
      <c r="A456" s="173" t="str">
        <f t="shared" si="46"/>
        <v/>
      </c>
      <c r="B456" s="174" t="str">
        <f t="shared" si="47"/>
        <v>Torsdag</v>
      </c>
      <c r="C456" s="176">
        <f t="shared" si="48"/>
        <v>43776</v>
      </c>
      <c r="D456" s="253"/>
      <c r="E456" s="287">
        <f>IF(B456="mandag",MedarbejderData!$V$17,"0")+IF(B456="tirsdag",MedarbejderData!$W$17,"0")+IF(B456="Onsdag",MedarbejderData!$X$17,"0")+IF(B456="torsdag",MedarbejderData!$Y$17,"0")+IF(B456="fredag",MedarbejderData!$Z$17,"0")+IF(B456="lørdag",MedarbejderData!$AA$17,"0")+IF(B456="søndag",MedarbejderData!$AB$17,"0")</f>
        <v>0</v>
      </c>
      <c r="F456" s="254"/>
      <c r="G456" s="254"/>
      <c r="H456" s="254"/>
      <c r="I456" s="254"/>
      <c r="J456" s="258">
        <f>IF(E456+F456+G456&lt;Beregningsdata!$G$18,E456+F456+G456,E456+F456+G456-Beregningsdata!$G$17)</f>
        <v>0</v>
      </c>
      <c r="K456" s="259" t="str">
        <f>IF(J456&gt;Beregningsdata!$G$26,Beregningsdata!$F$26,IF(AND(J456&lt;J456+Beregningsdata!$F$26,J456&gt;Beregningsdata!$F$25),J456-Beregningsdata!$F$25,""))</f>
        <v/>
      </c>
      <c r="L456" s="259" t="str">
        <f>IF(J456&gt;Beregningsdata!$F$27,J456-Beregningsdata!$F$27,"")</f>
        <v/>
      </c>
      <c r="M456" s="254"/>
      <c r="N456" s="254"/>
      <c r="O456" s="254"/>
      <c r="P456" s="211">
        <f>IF(D456="Ferie",Beregningsdata!$E$6,"0")+IF(D456="Feriefridag",Beregningsdata!$E$12,"0")+IF(D456="Fri",Beregningsdata!$E$11,"0")+IF(D456="Syg",Beregningsdata!$E$8,"0")+IF(D456="Barns Sygedag",Beregningsdata!$E$9,"0")+IF(D456="Barsel",Beregningsdata!$E$10,"0")</f>
        <v>0</v>
      </c>
    </row>
    <row r="457" spans="1:16" ht="16.5" x14ac:dyDescent="0.25">
      <c r="A457" s="173" t="str">
        <f t="shared" si="46"/>
        <v/>
      </c>
      <c r="B457" s="174" t="str">
        <f t="shared" si="47"/>
        <v>Fredag</v>
      </c>
      <c r="C457" s="176">
        <f t="shared" si="48"/>
        <v>43777</v>
      </c>
      <c r="D457" s="253"/>
      <c r="E457" s="287">
        <f>IF(B457="mandag",MedarbejderData!$V$17,"0")+IF(B457="tirsdag",MedarbejderData!$W$17,"0")+IF(B457="Onsdag",MedarbejderData!$X$17,"0")+IF(B457="torsdag",MedarbejderData!$Y$17,"0")+IF(B457="fredag",MedarbejderData!$Z$17,"0")+IF(B457="lørdag",MedarbejderData!$AA$17,"0")+IF(B457="søndag",MedarbejderData!$AB$17,"0")</f>
        <v>0</v>
      </c>
      <c r="F457" s="254"/>
      <c r="G457" s="254"/>
      <c r="H457" s="254"/>
      <c r="I457" s="254"/>
      <c r="J457" s="258">
        <f>IF(E457+F457+G457&lt;Beregningsdata!$G$18,E457+F457+G457,E457+F457+G457-Beregningsdata!$G$17)</f>
        <v>0</v>
      </c>
      <c r="K457" s="259" t="str">
        <f>IF(J457&gt;Beregningsdata!$G$26,Beregningsdata!$F$26,IF(AND(J457&lt;J457+Beregningsdata!$F$26,J457&gt;Beregningsdata!$F$25),J457-Beregningsdata!$F$25,""))</f>
        <v/>
      </c>
      <c r="L457" s="259" t="str">
        <f>IF(J457&gt;Beregningsdata!$F$27,J457-Beregningsdata!$F$27,"")</f>
        <v/>
      </c>
      <c r="M457" s="254"/>
      <c r="N457" s="254"/>
      <c r="O457" s="254"/>
      <c r="P457" s="211">
        <f>IF(D457="Ferie",Beregningsdata!$E$6,"0")+IF(D457="Feriefridag",Beregningsdata!$E$12,"0")+IF(D457="Fri",Beregningsdata!$E$11,"0")+IF(D457="Syg",Beregningsdata!$E$8,"0")+IF(D457="Barns Sygedag",Beregningsdata!$E$9,"0")+IF(D457="Barsel",Beregningsdata!$E$10,"0")</f>
        <v>0</v>
      </c>
    </row>
    <row r="458" spans="1:16" ht="16.5" x14ac:dyDescent="0.25">
      <c r="A458" s="173" t="str">
        <f t="shared" si="46"/>
        <v/>
      </c>
      <c r="B458" s="174" t="str">
        <f t="shared" si="47"/>
        <v>Lørdag</v>
      </c>
      <c r="C458" s="176">
        <f t="shared" si="48"/>
        <v>43778</v>
      </c>
      <c r="D458" s="253"/>
      <c r="E458" s="287">
        <f>IF(B458="mandag",MedarbejderData!$V$17,"0")+IF(B458="tirsdag",MedarbejderData!$W$17,"0")+IF(B458="Onsdag",MedarbejderData!$X$17,"0")+IF(B458="torsdag",MedarbejderData!$Y$17,"0")+IF(B458="fredag",MedarbejderData!$Z$17,"0")+IF(B458="lørdag",MedarbejderData!$AA$17,"0")+IF(B458="søndag",MedarbejderData!$AB$17,"0")</f>
        <v>0</v>
      </c>
      <c r="F458" s="254"/>
      <c r="G458" s="254"/>
      <c r="H458" s="254"/>
      <c r="I458" s="254"/>
      <c r="J458" s="258">
        <f>IF(E458+F458+G458&lt;Beregningsdata!$G$18,E458+F458+G458,E458+F458+G458-Beregningsdata!$G$17)</f>
        <v>0</v>
      </c>
      <c r="K458" s="259" t="str">
        <f>IF(J458&gt;Beregningsdata!$G$26,Beregningsdata!$F$26,IF(AND(J458&lt;J458+Beregningsdata!$F$26,J458&gt;Beregningsdata!$F$25),J458-Beregningsdata!$F$25,""))</f>
        <v/>
      </c>
      <c r="L458" s="259" t="str">
        <f>IF(J458&gt;Beregningsdata!$F$27,J458-Beregningsdata!$F$27,"")</f>
        <v/>
      </c>
      <c r="M458" s="254"/>
      <c r="N458" s="254"/>
      <c r="O458" s="254"/>
      <c r="P458" s="211">
        <f>IF(D458="Ferie",Beregningsdata!$E$6,"0")+IF(D458="Feriefridag",Beregningsdata!$E$12,"0")+IF(D458="Fri",Beregningsdata!$E$11,"0")+IF(D458="Syg",Beregningsdata!$E$8,"0")+IF(D458="Barns Sygedag",Beregningsdata!$E$9,"0")+IF(D458="Barsel",Beregningsdata!$E$10,"0")</f>
        <v>0</v>
      </c>
    </row>
    <row r="459" spans="1:16" ht="16.5" x14ac:dyDescent="0.25">
      <c r="A459" s="173" t="str">
        <f t="shared" si="46"/>
        <v/>
      </c>
      <c r="B459" s="174" t="str">
        <f t="shared" si="47"/>
        <v>Søndag</v>
      </c>
      <c r="C459" s="176">
        <f t="shared" si="48"/>
        <v>43779</v>
      </c>
      <c r="D459" s="253"/>
      <c r="E459" s="287">
        <f>IF(B459="mandag",MedarbejderData!$V$17,"0")+IF(B459="tirsdag",MedarbejderData!$W$17,"0")+IF(B459="Onsdag",MedarbejderData!$X$17,"0")+IF(B459="torsdag",MedarbejderData!$Y$17,"0")+IF(B459="fredag",MedarbejderData!$Z$17,"0")+IF(B459="lørdag",MedarbejderData!$AA$17,"0")+IF(B459="søndag",MedarbejderData!$AB$17,"0")</f>
        <v>0</v>
      </c>
      <c r="F459" s="254"/>
      <c r="G459" s="254"/>
      <c r="H459" s="254"/>
      <c r="I459" s="254"/>
      <c r="J459" s="258">
        <f>IF(E459+F459+G459&lt;Beregningsdata!$G$18,E459+F459+G459,E459+F459+G459-Beregningsdata!$G$17)</f>
        <v>0</v>
      </c>
      <c r="K459" s="259" t="str">
        <f>IF(J459&gt;Beregningsdata!$G$26,Beregningsdata!$F$26,IF(AND(J459&lt;J459+Beregningsdata!$F$26,J459&gt;Beregningsdata!$F$25),J459-Beregningsdata!$F$25,""))</f>
        <v/>
      </c>
      <c r="L459" s="259" t="str">
        <f>IF(J459&gt;Beregningsdata!$F$27,J459-Beregningsdata!$F$27,"")</f>
        <v/>
      </c>
      <c r="M459" s="254"/>
      <c r="N459" s="254"/>
      <c r="O459" s="254"/>
      <c r="P459" s="211">
        <f>IF(D459="Ferie",Beregningsdata!$E$6,"0")+IF(D459="Feriefridag",Beregningsdata!$E$12,"0")+IF(D459="Fri",Beregningsdata!$E$11,"0")+IF(D459="Syg",Beregningsdata!$E$8,"0")+IF(D459="Barns Sygedag",Beregningsdata!$E$9,"0")+IF(D459="Barsel",Beregningsdata!$E$10,"0")</f>
        <v>0</v>
      </c>
    </row>
    <row r="460" spans="1:16" ht="16.5" x14ac:dyDescent="0.25">
      <c r="A460" s="173">
        <f t="shared" si="46"/>
        <v>46</v>
      </c>
      <c r="B460" s="174" t="str">
        <f t="shared" si="47"/>
        <v>Mandag</v>
      </c>
      <c r="C460" s="176">
        <f t="shared" si="48"/>
        <v>43780</v>
      </c>
      <c r="D460" s="253"/>
      <c r="E460" s="287">
        <f>IF(B460="mandag",MedarbejderData!$V$17,"0")+IF(B460="tirsdag",MedarbejderData!$W$17,"0")+IF(B460="Onsdag",MedarbejderData!$X$17,"0")+IF(B460="torsdag",MedarbejderData!$Y$17,"0")+IF(B460="fredag",MedarbejderData!$Z$17,"0")+IF(B460="lørdag",MedarbejderData!$AA$17,"0")+IF(B460="søndag",MedarbejderData!$AB$17,"0")</f>
        <v>0</v>
      </c>
      <c r="F460" s="254"/>
      <c r="G460" s="254"/>
      <c r="H460" s="254"/>
      <c r="I460" s="254"/>
      <c r="J460" s="258">
        <f>IF(E460+F460+G460&lt;Beregningsdata!$G$18,E460+F460+G460,E460+F460+G460-Beregningsdata!$G$17)</f>
        <v>0</v>
      </c>
      <c r="K460" s="259" t="str">
        <f>IF(J460&gt;Beregningsdata!$G$26,Beregningsdata!$F$26,IF(AND(J460&lt;J460+Beregningsdata!$F$26,J460&gt;Beregningsdata!$F$25),J460-Beregningsdata!$F$25,""))</f>
        <v/>
      </c>
      <c r="L460" s="259" t="str">
        <f>IF(J460&gt;Beregningsdata!$F$27,J460-Beregningsdata!$F$27,"")</f>
        <v/>
      </c>
      <c r="M460" s="254"/>
      <c r="N460" s="254"/>
      <c r="O460" s="254"/>
      <c r="P460" s="211">
        <f>IF(D460="Ferie",Beregningsdata!$E$6,"0")+IF(D460="Feriefridag",Beregningsdata!$E$12,"0")+IF(D460="Fri",Beregningsdata!$E$11,"0")+IF(D460="Syg",Beregningsdata!$E$8,"0")+IF(D460="Barns Sygedag",Beregningsdata!$E$9,"0")+IF(D460="Barsel",Beregningsdata!$E$10,"0")</f>
        <v>0</v>
      </c>
    </row>
    <row r="461" spans="1:16" ht="16.5" x14ac:dyDescent="0.25">
      <c r="A461" s="173" t="str">
        <f t="shared" si="46"/>
        <v/>
      </c>
      <c r="B461" s="174" t="str">
        <f t="shared" si="47"/>
        <v>Tirsdag</v>
      </c>
      <c r="C461" s="176">
        <f t="shared" si="48"/>
        <v>43781</v>
      </c>
      <c r="D461" s="253"/>
      <c r="E461" s="287">
        <f>IF(B461="mandag",MedarbejderData!$V$17,"0")+IF(B461="tirsdag",MedarbejderData!$W$17,"0")+IF(B461="Onsdag",MedarbejderData!$X$17,"0")+IF(B461="torsdag",MedarbejderData!$Y$17,"0")+IF(B461="fredag",MedarbejderData!$Z$17,"0")+IF(B461="lørdag",MedarbejderData!$AA$17,"0")+IF(B461="søndag",MedarbejderData!$AB$17,"0")</f>
        <v>0</v>
      </c>
      <c r="F461" s="254"/>
      <c r="G461" s="254"/>
      <c r="H461" s="254"/>
      <c r="I461" s="254"/>
      <c r="J461" s="258">
        <f>IF(E461+F461+G461&lt;Beregningsdata!$G$18,E461+F461+G461,E461+F461+G461-Beregningsdata!$G$17)</f>
        <v>0</v>
      </c>
      <c r="K461" s="259" t="str">
        <f>IF(J461&gt;Beregningsdata!$G$26,Beregningsdata!$F$26,IF(AND(J461&lt;J461+Beregningsdata!$F$26,J461&gt;Beregningsdata!$F$25),J461-Beregningsdata!$F$25,""))</f>
        <v/>
      </c>
      <c r="L461" s="259" t="str">
        <f>IF(J461&gt;Beregningsdata!$F$27,J461-Beregningsdata!$F$27,"")</f>
        <v/>
      </c>
      <c r="M461" s="254"/>
      <c r="N461" s="254"/>
      <c r="O461" s="254"/>
      <c r="P461" s="211">
        <f>IF(D461="Ferie",Beregningsdata!$E$6,"0")+IF(D461="Feriefridag",Beregningsdata!$E$12,"0")+IF(D461="Fri",Beregningsdata!$E$11,"0")+IF(D461="Syg",Beregningsdata!$E$8,"0")+IF(D461="Barns Sygedag",Beregningsdata!$E$9,"0")+IF(D461="Barsel",Beregningsdata!$E$10,"0")</f>
        <v>0</v>
      </c>
    </row>
    <row r="462" spans="1:16" ht="16.5" x14ac:dyDescent="0.25">
      <c r="A462" s="173" t="str">
        <f t="shared" si="46"/>
        <v/>
      </c>
      <c r="B462" s="174" t="str">
        <f t="shared" si="47"/>
        <v>Onsdag</v>
      </c>
      <c r="C462" s="176">
        <f t="shared" si="48"/>
        <v>43782</v>
      </c>
      <c r="D462" s="253"/>
      <c r="E462" s="287">
        <f>IF(B462="mandag",MedarbejderData!$V$17,"0")+IF(B462="tirsdag",MedarbejderData!$W$17,"0")+IF(B462="Onsdag",MedarbejderData!$X$17,"0")+IF(B462="torsdag",MedarbejderData!$Y$17,"0")+IF(B462="fredag",MedarbejderData!$Z$17,"0")+IF(B462="lørdag",MedarbejderData!$AA$17,"0")+IF(B462="søndag",MedarbejderData!$AB$17,"0")</f>
        <v>0</v>
      </c>
      <c r="F462" s="254"/>
      <c r="G462" s="254"/>
      <c r="H462" s="254"/>
      <c r="I462" s="254"/>
      <c r="J462" s="258">
        <f>IF(E462+F462+G462&lt;Beregningsdata!$G$18,E462+F462+G462,E462+F462+G462-Beregningsdata!$G$17)</f>
        <v>0</v>
      </c>
      <c r="K462" s="259" t="str">
        <f>IF(J462&gt;Beregningsdata!$G$26,Beregningsdata!$F$26,IF(AND(J462&lt;J462+Beregningsdata!$F$26,J462&gt;Beregningsdata!$F$25),J462-Beregningsdata!$F$25,""))</f>
        <v/>
      </c>
      <c r="L462" s="259" t="str">
        <f>IF(J462&gt;Beregningsdata!$F$27,J462-Beregningsdata!$F$27,"")</f>
        <v/>
      </c>
      <c r="M462" s="254"/>
      <c r="N462" s="254"/>
      <c r="O462" s="254"/>
      <c r="P462" s="211">
        <f>IF(D462="Ferie",Beregningsdata!$E$6,"0")+IF(D462="Feriefridag",Beregningsdata!$E$12,"0")+IF(D462="Fri",Beregningsdata!$E$11,"0")+IF(D462="Syg",Beregningsdata!$E$8,"0")+IF(D462="Barns Sygedag",Beregningsdata!$E$9,"0")+IF(D462="Barsel",Beregningsdata!$E$10,"0")</f>
        <v>0</v>
      </c>
    </row>
    <row r="463" spans="1:16" ht="16.5" x14ac:dyDescent="0.25">
      <c r="A463" s="173" t="str">
        <f t="shared" si="46"/>
        <v/>
      </c>
      <c r="B463" s="174" t="str">
        <f t="shared" si="47"/>
        <v>Torsdag</v>
      </c>
      <c r="C463" s="176">
        <f t="shared" si="48"/>
        <v>43783</v>
      </c>
      <c r="D463" s="253"/>
      <c r="E463" s="287">
        <f>IF(B463="mandag",MedarbejderData!$V$17,"0")+IF(B463="tirsdag",MedarbejderData!$W$17,"0")+IF(B463="Onsdag",MedarbejderData!$X$17,"0")+IF(B463="torsdag",MedarbejderData!$Y$17,"0")+IF(B463="fredag",MedarbejderData!$Z$17,"0")+IF(B463="lørdag",MedarbejderData!$AA$17,"0")+IF(B463="søndag",MedarbejderData!$AB$17,"0")</f>
        <v>0</v>
      </c>
      <c r="F463" s="254"/>
      <c r="G463" s="254"/>
      <c r="H463" s="254"/>
      <c r="I463" s="254"/>
      <c r="J463" s="258">
        <f>IF(E463+F463+G463&lt;Beregningsdata!$G$18,E463+F463+G463,E463+F463+G463-Beregningsdata!$G$17)</f>
        <v>0</v>
      </c>
      <c r="K463" s="259" t="str">
        <f>IF(J463&gt;Beregningsdata!$G$26,Beregningsdata!$F$26,IF(AND(J463&lt;J463+Beregningsdata!$F$26,J463&gt;Beregningsdata!$F$25),J463-Beregningsdata!$F$25,""))</f>
        <v/>
      </c>
      <c r="L463" s="259" t="str">
        <f>IF(J463&gt;Beregningsdata!$F$27,J463-Beregningsdata!$F$27,"")</f>
        <v/>
      </c>
      <c r="M463" s="254"/>
      <c r="N463" s="254"/>
      <c r="O463" s="254"/>
      <c r="P463" s="211">
        <f>IF(D463="Ferie",Beregningsdata!$E$6,"0")+IF(D463="Feriefridag",Beregningsdata!$E$12,"0")+IF(D463="Fri",Beregningsdata!$E$11,"0")+IF(D463="Syg",Beregningsdata!$E$8,"0")+IF(D463="Barns Sygedag",Beregningsdata!$E$9,"0")+IF(D463="Barsel",Beregningsdata!$E$10,"0")</f>
        <v>0</v>
      </c>
    </row>
    <row r="464" spans="1:16" ht="16.5" x14ac:dyDescent="0.25">
      <c r="A464" s="173" t="str">
        <f t="shared" si="46"/>
        <v/>
      </c>
      <c r="B464" s="174" t="str">
        <f t="shared" si="47"/>
        <v>Fredag</v>
      </c>
      <c r="C464" s="176">
        <f t="shared" si="48"/>
        <v>43784</v>
      </c>
      <c r="D464" s="253"/>
      <c r="E464" s="287">
        <f>IF(B464="mandag",MedarbejderData!$V$17,"0")+IF(B464="tirsdag",MedarbejderData!$W$17,"0")+IF(B464="Onsdag",MedarbejderData!$X$17,"0")+IF(B464="torsdag",MedarbejderData!$Y$17,"0")+IF(B464="fredag",MedarbejderData!$Z$17,"0")+IF(B464="lørdag",MedarbejderData!$AA$17,"0")+IF(B464="søndag",MedarbejderData!$AB$17,"0")</f>
        <v>0</v>
      </c>
      <c r="F464" s="254"/>
      <c r="G464" s="254"/>
      <c r="H464" s="254"/>
      <c r="I464" s="254"/>
      <c r="J464" s="258">
        <f>IF(E464+F464+G464&lt;Beregningsdata!$G$18,E464+F464+G464,E464+F464+G464-Beregningsdata!$G$17)</f>
        <v>0</v>
      </c>
      <c r="K464" s="259" t="str">
        <f>IF(J464&gt;Beregningsdata!$G$26,Beregningsdata!$F$26,IF(AND(J464&lt;J464+Beregningsdata!$F$26,J464&gt;Beregningsdata!$F$25),J464-Beregningsdata!$F$25,""))</f>
        <v/>
      </c>
      <c r="L464" s="259" t="str">
        <f>IF(J464&gt;Beregningsdata!$F$27,J464-Beregningsdata!$F$27,"")</f>
        <v/>
      </c>
      <c r="M464" s="254"/>
      <c r="N464" s="254"/>
      <c r="O464" s="254"/>
      <c r="P464" s="211">
        <f>IF(D464="Ferie",Beregningsdata!$E$6,"0")+IF(D464="Feriefridag",Beregningsdata!$E$12,"0")+IF(D464="Fri",Beregningsdata!$E$11,"0")+IF(D464="Syg",Beregningsdata!$E$8,"0")+IF(D464="Barns Sygedag",Beregningsdata!$E$9,"0")+IF(D464="Barsel",Beregningsdata!$E$10,"0")</f>
        <v>0</v>
      </c>
    </row>
    <row r="465" spans="1:16" ht="16.5" x14ac:dyDescent="0.25">
      <c r="A465" s="173" t="str">
        <f t="shared" si="46"/>
        <v/>
      </c>
      <c r="B465" s="174" t="str">
        <f t="shared" si="47"/>
        <v>Lørdag</v>
      </c>
      <c r="C465" s="176">
        <f t="shared" si="48"/>
        <v>43785</v>
      </c>
      <c r="D465" s="253"/>
      <c r="E465" s="287">
        <f>IF(B465="mandag",MedarbejderData!$V$17,"0")+IF(B465="tirsdag",MedarbejderData!$W$17,"0")+IF(B465="Onsdag",MedarbejderData!$X$17,"0")+IF(B465="torsdag",MedarbejderData!$Y$17,"0")+IF(B465="fredag",MedarbejderData!$Z$17,"0")+IF(B465="lørdag",MedarbejderData!$AA$17,"0")+IF(B465="søndag",MedarbejderData!$AB$17,"0")</f>
        <v>0</v>
      </c>
      <c r="F465" s="254"/>
      <c r="G465" s="254"/>
      <c r="H465" s="254"/>
      <c r="I465" s="254"/>
      <c r="J465" s="258">
        <f>IF(E465+F465+G465&lt;Beregningsdata!$G$18,E465+F465+G465,E465+F465+G465-Beregningsdata!$G$17)</f>
        <v>0</v>
      </c>
      <c r="K465" s="259" t="str">
        <f>IF(J465&gt;Beregningsdata!$G$26,Beregningsdata!$F$26,IF(AND(J465&lt;J465+Beregningsdata!$F$26,J465&gt;Beregningsdata!$F$25),J465-Beregningsdata!$F$25,""))</f>
        <v/>
      </c>
      <c r="L465" s="259" t="str">
        <f>IF(J465&gt;Beregningsdata!$F$27,J465-Beregningsdata!$F$27,"")</f>
        <v/>
      </c>
      <c r="M465" s="254"/>
      <c r="N465" s="254"/>
      <c r="O465" s="254"/>
      <c r="P465" s="211">
        <f>IF(D465="Ferie",Beregningsdata!$E$6,"0")+IF(D465="Feriefridag",Beregningsdata!$E$12,"0")+IF(D465="Fri",Beregningsdata!$E$11,"0")+IF(D465="Syg",Beregningsdata!$E$8,"0")+IF(D465="Barns Sygedag",Beregningsdata!$E$9,"0")+IF(D465="Barsel",Beregningsdata!$E$10,"0")</f>
        <v>0</v>
      </c>
    </row>
    <row r="466" spans="1:16" ht="16.5" x14ac:dyDescent="0.25">
      <c r="A466" s="173" t="str">
        <f t="shared" si="46"/>
        <v/>
      </c>
      <c r="B466" s="174" t="str">
        <f t="shared" si="47"/>
        <v>Søndag</v>
      </c>
      <c r="C466" s="176">
        <f t="shared" si="48"/>
        <v>43786</v>
      </c>
      <c r="D466" s="253"/>
      <c r="E466" s="287">
        <f>IF(B466="mandag",MedarbejderData!$V$17,"0")+IF(B466="tirsdag",MedarbejderData!$W$17,"0")+IF(B466="Onsdag",MedarbejderData!$X$17,"0")+IF(B466="torsdag",MedarbejderData!$Y$17,"0")+IF(B466="fredag",MedarbejderData!$Z$17,"0")+IF(B466="lørdag",MedarbejderData!$AA$17,"0")+IF(B466="søndag",MedarbejderData!$AB$17,"0")</f>
        <v>0</v>
      </c>
      <c r="F466" s="254"/>
      <c r="G466" s="254"/>
      <c r="H466" s="254"/>
      <c r="I466" s="254"/>
      <c r="J466" s="258">
        <f>IF(E466+F466+G466&lt;Beregningsdata!$G$18,E466+F466+G466,E466+F466+G466-Beregningsdata!$G$17)</f>
        <v>0</v>
      </c>
      <c r="K466" s="259" t="str">
        <f>IF(J466&gt;Beregningsdata!$G$26,Beregningsdata!$F$26,IF(AND(J466&lt;J466+Beregningsdata!$F$26,J466&gt;Beregningsdata!$F$25),J466-Beregningsdata!$F$25,""))</f>
        <v/>
      </c>
      <c r="L466" s="259" t="str">
        <f>IF(J466&gt;Beregningsdata!$F$27,J466-Beregningsdata!$F$27,"")</f>
        <v/>
      </c>
      <c r="M466" s="254"/>
      <c r="N466" s="254"/>
      <c r="O466" s="254"/>
      <c r="P466" s="211">
        <f>IF(D466="Ferie",Beregningsdata!$E$6,"0")+IF(D466="Feriefridag",Beregningsdata!$E$12,"0")+IF(D466="Fri",Beregningsdata!$E$11,"0")+IF(D466="Syg",Beregningsdata!$E$8,"0")+IF(D466="Barns Sygedag",Beregningsdata!$E$9,"0")+IF(D466="Barsel",Beregningsdata!$E$10,"0")</f>
        <v>0</v>
      </c>
    </row>
    <row r="467" spans="1:16" ht="16.5" x14ac:dyDescent="0.25">
      <c r="A467" s="173">
        <f t="shared" si="46"/>
        <v>47</v>
      </c>
      <c r="B467" s="174" t="str">
        <f t="shared" si="47"/>
        <v>Mandag</v>
      </c>
      <c r="C467" s="177">
        <f t="shared" si="48"/>
        <v>43787</v>
      </c>
      <c r="D467" s="253"/>
      <c r="E467" s="287">
        <f>IF(B467="mandag",MedarbejderData!$V$17,"0")+IF(B467="tirsdag",MedarbejderData!$W$17,"0")+IF(B467="Onsdag",MedarbejderData!$X$17,"0")+IF(B467="torsdag",MedarbejderData!$Y$17,"0")+IF(B467="fredag",MedarbejderData!$Z$17,"0")+IF(B467="lørdag",MedarbejderData!$AA$17,"0")+IF(B467="søndag",MedarbejderData!$AB$17,"0")</f>
        <v>0</v>
      </c>
      <c r="F467" s="254"/>
      <c r="G467" s="254"/>
      <c r="H467" s="254"/>
      <c r="I467" s="254"/>
      <c r="J467" s="258">
        <f>IF(E467+F467+G467&lt;Beregningsdata!$G$18,E467+F467+G467,E467+F467+G467-Beregningsdata!$G$17)</f>
        <v>0</v>
      </c>
      <c r="K467" s="259" t="str">
        <f>IF(J467&gt;Beregningsdata!$G$26,Beregningsdata!$F$26,IF(AND(J467&lt;J467+Beregningsdata!$F$26,J467&gt;Beregningsdata!$F$25),J467-Beregningsdata!$F$25,""))</f>
        <v/>
      </c>
      <c r="L467" s="259" t="str">
        <f>IF(J467&gt;Beregningsdata!$F$27,J467-Beregningsdata!$F$27,"")</f>
        <v/>
      </c>
      <c r="M467" s="254"/>
      <c r="N467" s="254"/>
      <c r="O467" s="254"/>
      <c r="P467" s="212">
        <f>IF(D467="Ferie",Beregningsdata!$E$6,"0")+IF(D467="Feriefridag",Beregningsdata!$E$12,"0")+IF(D467="Fri",Beregningsdata!$E$11,"0")+IF(D467="Syg",Beregningsdata!$E$8,"0")+IF(D467="Barns Sygedag",Beregningsdata!$E$9,"0")+IF(D467="Barsel",Beregningsdata!$E$10,"0")</f>
        <v>0</v>
      </c>
    </row>
    <row r="468" spans="1:16" ht="16.5" x14ac:dyDescent="0.25">
      <c r="A468" s="178"/>
      <c r="B468" s="179"/>
      <c r="C468" s="180"/>
      <c r="D468" s="206"/>
      <c r="E468" s="215">
        <f>SUM(E433:E467)</f>
        <v>0</v>
      </c>
      <c r="F468" s="215">
        <f t="shared" ref="F468:I468" si="49">SUM(F433:F467)</f>
        <v>0</v>
      </c>
      <c r="G468" s="215">
        <f t="shared" si="49"/>
        <v>0</v>
      </c>
      <c r="H468" s="215">
        <f t="shared" si="49"/>
        <v>0</v>
      </c>
      <c r="I468" s="215">
        <f t="shared" si="49"/>
        <v>0</v>
      </c>
      <c r="J468" s="215">
        <f>SUM(J433:J467)</f>
        <v>0</v>
      </c>
      <c r="K468" s="215">
        <f t="shared" ref="K468:N468" si="50">SUM(K433:K467)</f>
        <v>0</v>
      </c>
      <c r="L468" s="215">
        <f t="shared" si="50"/>
        <v>0</v>
      </c>
      <c r="M468" s="215">
        <f t="shared" si="50"/>
        <v>0</v>
      </c>
      <c r="N468" s="215">
        <f t="shared" si="50"/>
        <v>0</v>
      </c>
      <c r="O468" s="215">
        <f>SUM(O433:O467)</f>
        <v>0</v>
      </c>
      <c r="P468" s="221"/>
    </row>
    <row r="469" spans="1:16" x14ac:dyDescent="0.25">
      <c r="A469" s="182"/>
      <c r="B469" s="183"/>
      <c r="C469" s="183"/>
      <c r="D469" s="183"/>
      <c r="E469" s="184"/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6"/>
    </row>
    <row r="470" spans="1:16" x14ac:dyDescent="0.25">
      <c r="A470" s="187" t="s">
        <v>87</v>
      </c>
      <c r="B470" s="343"/>
      <c r="C470" s="344"/>
      <c r="D470" s="267"/>
      <c r="E470" s="269"/>
      <c r="F470" s="268"/>
      <c r="G470" s="185"/>
      <c r="H470" s="185"/>
      <c r="I470" s="185"/>
      <c r="J470" s="185"/>
      <c r="K470" s="185"/>
      <c r="L470" s="185"/>
      <c r="M470" s="185"/>
      <c r="N470" s="185"/>
      <c r="O470" s="185"/>
      <c r="P470" s="186"/>
    </row>
    <row r="471" spans="1:16" x14ac:dyDescent="0.25">
      <c r="A471" s="187" t="s">
        <v>87</v>
      </c>
      <c r="B471" s="343"/>
      <c r="C471" s="345"/>
      <c r="D471" s="267"/>
      <c r="E471" s="269"/>
      <c r="F471" s="268"/>
      <c r="G471" s="185"/>
      <c r="H471" s="185"/>
      <c r="I471" s="185"/>
      <c r="J471" s="185"/>
      <c r="K471" s="185"/>
      <c r="L471" s="185"/>
      <c r="M471" s="185"/>
      <c r="N471" s="185"/>
      <c r="O471" s="185"/>
      <c r="P471" s="186"/>
    </row>
    <row r="472" spans="1:16" x14ac:dyDescent="0.25">
      <c r="A472" s="187" t="s">
        <v>87</v>
      </c>
      <c r="B472" s="343"/>
      <c r="C472" s="345"/>
      <c r="D472" s="267"/>
      <c r="E472" s="269"/>
      <c r="F472" s="268"/>
      <c r="G472" s="185"/>
      <c r="H472" s="185"/>
      <c r="I472" s="185"/>
      <c r="J472" s="185"/>
      <c r="K472" s="185"/>
      <c r="L472" s="185"/>
      <c r="M472" s="185"/>
      <c r="N472" s="185"/>
      <c r="O472" s="185"/>
      <c r="P472" s="186"/>
    </row>
    <row r="473" spans="1:16" x14ac:dyDescent="0.25">
      <c r="A473" s="188"/>
      <c r="B473" s="189"/>
      <c r="C473" s="189"/>
      <c r="D473" s="189"/>
      <c r="E473" s="190"/>
      <c r="F473" s="190"/>
      <c r="G473" s="190"/>
      <c r="H473" s="190"/>
      <c r="I473" s="190"/>
      <c r="J473" s="190"/>
      <c r="K473" s="190"/>
      <c r="L473" s="190"/>
      <c r="M473" s="190"/>
      <c r="N473" s="190"/>
      <c r="O473" s="190"/>
      <c r="P473" s="191"/>
    </row>
    <row r="474" spans="1:16" x14ac:dyDescent="0.25">
      <c r="A474" s="192"/>
      <c r="B474" s="192"/>
      <c r="C474" s="192"/>
      <c r="D474" s="192"/>
      <c r="E474" s="193"/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2"/>
    </row>
    <row r="475" spans="1:16" x14ac:dyDescent="0.25">
      <c r="A475" s="1">
        <v>11</v>
      </c>
    </row>
    <row r="476" spans="1:16" x14ac:dyDescent="0.25">
      <c r="A476" s="347" t="s">
        <v>0</v>
      </c>
      <c r="B476" s="348"/>
      <c r="C476" s="240" t="s">
        <v>148</v>
      </c>
      <c r="D476" s="172" t="s">
        <v>1</v>
      </c>
      <c r="E476" s="265"/>
    </row>
    <row r="477" spans="1:16" x14ac:dyDescent="0.25">
      <c r="A477" s="349" t="str">
        <f>MedarbejderData!B18</f>
        <v>n11</v>
      </c>
      <c r="B477" s="350"/>
      <c r="C477" s="243" t="str">
        <f>MedarbejderData!C18</f>
        <v>l11</v>
      </c>
      <c r="D477" s="243" t="str">
        <f>MedarbejderData!D18</f>
        <v>a11</v>
      </c>
      <c r="E477" s="266"/>
    </row>
    <row r="478" spans="1:16" ht="28.5" customHeight="1" x14ac:dyDescent="0.25">
      <c r="A478" s="346" t="s">
        <v>222</v>
      </c>
      <c r="B478" s="346" t="s">
        <v>150</v>
      </c>
      <c r="C478" s="346" t="s">
        <v>225</v>
      </c>
      <c r="D478" s="346" t="s">
        <v>224</v>
      </c>
      <c r="E478" s="346" t="str">
        <f>Beregningsdata!B21</f>
        <v>Rengøring</v>
      </c>
      <c r="F478" s="346" t="str">
        <f>Beregningsdata!C21</f>
        <v>Ventilation</v>
      </c>
      <c r="G478" s="346" t="str">
        <f>Beregningsdata!D21</f>
        <v>Vinduespolering</v>
      </c>
      <c r="H478" s="346" t="str">
        <f>Beregningsdata!E21</f>
        <v>Rengøring</v>
      </c>
      <c r="I478" s="346" t="str">
        <f>Beregningsdata!F21</f>
        <v>Graffiti</v>
      </c>
      <c r="J478" s="346" t="s">
        <v>230</v>
      </c>
      <c r="K478" s="328" t="s">
        <v>226</v>
      </c>
      <c r="L478" s="328" t="s">
        <v>60</v>
      </c>
      <c r="M478" s="328" t="s">
        <v>228</v>
      </c>
      <c r="N478" s="328" t="s">
        <v>227</v>
      </c>
      <c r="O478" s="328" t="s">
        <v>229</v>
      </c>
      <c r="P478" s="346" t="s">
        <v>223</v>
      </c>
    </row>
    <row r="479" spans="1:16" x14ac:dyDescent="0.25">
      <c r="A479" s="341"/>
      <c r="B479" s="341"/>
      <c r="C479" s="341"/>
      <c r="D479" s="341"/>
      <c r="E479" s="341"/>
      <c r="F479" s="341"/>
      <c r="G479" s="341"/>
      <c r="H479" s="341"/>
      <c r="I479" s="341"/>
      <c r="J479" s="341"/>
      <c r="K479" s="330"/>
      <c r="L479" s="330"/>
      <c r="M479" s="330"/>
      <c r="N479" s="330"/>
      <c r="O479" s="330"/>
      <c r="P479" s="340"/>
    </row>
    <row r="480" spans="1:16" ht="16.5" x14ac:dyDescent="0.25">
      <c r="A480" s="173" t="str">
        <f t="shared" ref="A480:A514" si="51">IF(OR(SUM(C480)&lt;360,AND(ROW()&lt;&gt;3,WEEKDAY(C480,WDT)&lt;&gt;1)),"",TRUNC((C480-WEEKDAY(C480,WDT)-DATE(YEAR(C480+4-WEEKDAY(C480,WDT)),1,-10))/7))</f>
        <v/>
      </c>
      <c r="B480" s="174" t="str">
        <f>PROPER(TEXT(C480,"dddd"))</f>
        <v>Tirsdag</v>
      </c>
      <c r="C480" s="175">
        <f>A3</f>
        <v>43753</v>
      </c>
      <c r="D480" s="253"/>
      <c r="E480" s="287">
        <f>IF(B480="mandag",MedarbejderData!$V$18,"0")+IF(B480="tirsdag",MedarbejderData!$W$18,"0")+IF(B480="Onsdag",MedarbejderData!$X$18,"0")+IF(B480="torsdag",MedarbejderData!$Y$18,"0")+IF(B480="fredag",MedarbejderData!$Z$18,"0")+IF(B480="lørdag",MedarbejderData!$AA$18,"0")+IF(B480="søndag",MedarbejderData!$AB$18,"0")</f>
        <v>0</v>
      </c>
      <c r="F480" s="254"/>
      <c r="G480" s="254"/>
      <c r="H480" s="254"/>
      <c r="I480" s="254"/>
      <c r="J480" s="258">
        <f>IF(E480+F480+G480&lt;Beregningsdata!$G$18,E480+F480+G480,E480+F480+G480-Beregningsdata!$G$17)</f>
        <v>0</v>
      </c>
      <c r="K480" s="259" t="str">
        <f>IF(J480&gt;Beregningsdata!$G$26,Beregningsdata!$F$26,IF(AND(J480&lt;J480+Beregningsdata!$F$26,J480&gt;Beregningsdata!$F$25),J480-Beregningsdata!$F$25,""))</f>
        <v/>
      </c>
      <c r="L480" s="259" t="str">
        <f>IF(J480&gt;Beregningsdata!$F$27,J480-Beregningsdata!$F$27,"")</f>
        <v/>
      </c>
      <c r="M480" s="254"/>
      <c r="N480" s="254"/>
      <c r="O480" s="254"/>
      <c r="P480" s="210">
        <f>IF(D480="Ferie",Beregningsdata!$E$6,"0")+IF(D480="Feriefridag",Beregningsdata!$E$12,"0")+IF(D480="Fri",Beregningsdata!$E$11,"0")+IF(D480="Syg",Beregningsdata!$E$8,"0")+IF(D480="Barns Sygedag",Beregningsdata!$E$9,"0")+IF(D480="Barsel",Beregningsdata!$E$10,"0")</f>
        <v>0</v>
      </c>
    </row>
    <row r="481" spans="1:16" ht="16.5" x14ac:dyDescent="0.25">
      <c r="A481" s="173" t="str">
        <f t="shared" si="51"/>
        <v/>
      </c>
      <c r="B481" s="174" t="str">
        <f t="shared" ref="B481:B514" si="52">PROPER(TEXT(C481,"dddd"))</f>
        <v>Onsdag</v>
      </c>
      <c r="C481" s="176">
        <f>C480+1</f>
        <v>43754</v>
      </c>
      <c r="D481" s="253"/>
      <c r="E481" s="287">
        <f>IF(B481="mandag",MedarbejderData!$V$18,"0")+IF(B481="tirsdag",MedarbejderData!$W$18,"0")+IF(B481="Onsdag",MedarbejderData!$X$18,"0")+IF(B481="torsdag",MedarbejderData!$Y$18,"0")+IF(B481="fredag",MedarbejderData!$Z$18,"0")+IF(B481="lørdag",MedarbejderData!$AA$18,"0")+IF(B481="søndag",MedarbejderData!$AB$18,"0")</f>
        <v>0</v>
      </c>
      <c r="F481" s="254"/>
      <c r="G481" s="254"/>
      <c r="H481" s="254"/>
      <c r="I481" s="254"/>
      <c r="J481" s="258">
        <f>IF(E481+F481+G481&lt;Beregningsdata!$G$18,E481+F481+G481,E481+F481+G481-Beregningsdata!$G$17)</f>
        <v>0</v>
      </c>
      <c r="K481" s="259" t="str">
        <f>IF(J481&gt;Beregningsdata!$G$26,Beregningsdata!$F$26,IF(AND(J481&lt;J481+Beregningsdata!$F$26,J481&gt;Beregningsdata!$F$25),J481-Beregningsdata!$F$25,""))</f>
        <v/>
      </c>
      <c r="L481" s="259" t="str">
        <f>IF(J481&gt;Beregningsdata!$F$27,J481-Beregningsdata!$F$27,"")</f>
        <v/>
      </c>
      <c r="M481" s="254"/>
      <c r="N481" s="254"/>
      <c r="O481" s="254"/>
      <c r="P481" s="211">
        <f>IF(D481="Ferie",Beregningsdata!$E$6,"0")+IF(D481="Feriefridag",Beregningsdata!$E$12,"0")+IF(D481="Fri",Beregningsdata!$E$11,"0")+IF(D481="Syg",Beregningsdata!$E$8,"0")+IF(D481="Barns Sygedag",Beregningsdata!$E$9,"0")+IF(D481="Barsel",Beregningsdata!$E$10,"0")</f>
        <v>0</v>
      </c>
    </row>
    <row r="482" spans="1:16" ht="16.5" x14ac:dyDescent="0.25">
      <c r="A482" s="173" t="str">
        <f t="shared" si="51"/>
        <v/>
      </c>
      <c r="B482" s="174" t="str">
        <f t="shared" si="52"/>
        <v>Torsdag</v>
      </c>
      <c r="C482" s="176">
        <f t="shared" ref="C482:C514" si="53">C481+1</f>
        <v>43755</v>
      </c>
      <c r="D482" s="253"/>
      <c r="E482" s="287">
        <f>IF(B482="mandag",MedarbejderData!$V$18,"0")+IF(B482="tirsdag",MedarbejderData!$W$18,"0")+IF(B482="Onsdag",MedarbejderData!$X$18,"0")+IF(B482="torsdag",MedarbejderData!$Y$18,"0")+IF(B482="fredag",MedarbejderData!$Z$18,"0")+IF(B482="lørdag",MedarbejderData!$AA$18,"0")+IF(B482="søndag",MedarbejderData!$AB$18,"0")</f>
        <v>0</v>
      </c>
      <c r="F482" s="254"/>
      <c r="G482" s="254"/>
      <c r="H482" s="254"/>
      <c r="I482" s="254"/>
      <c r="J482" s="258">
        <f>IF(E482+F482+G482&lt;Beregningsdata!$G$18,E482+F482+G482,E482+F482+G482-Beregningsdata!$G$17)</f>
        <v>0</v>
      </c>
      <c r="K482" s="259" t="str">
        <f>IF(J482&gt;Beregningsdata!$G$26,Beregningsdata!$F$26,IF(AND(J482&lt;J482+Beregningsdata!$F$26,J482&gt;Beregningsdata!$F$25),J482-Beregningsdata!$F$25,""))</f>
        <v/>
      </c>
      <c r="L482" s="259" t="str">
        <f>IF(J482&gt;Beregningsdata!$F$27,J482-Beregningsdata!$F$27,"")</f>
        <v/>
      </c>
      <c r="M482" s="254"/>
      <c r="N482" s="254"/>
      <c r="O482" s="254"/>
      <c r="P482" s="211">
        <f>IF(D482="Ferie",Beregningsdata!$E$6,"0")+IF(D482="Feriefridag",Beregningsdata!$E$12,"0")+IF(D482="Fri",Beregningsdata!$E$11,"0")+IF(D482="Syg",Beregningsdata!$E$8,"0")+IF(D482="Barns Sygedag",Beregningsdata!$E$9,"0")+IF(D482="Barsel",Beregningsdata!$E$10,"0")</f>
        <v>0</v>
      </c>
    </row>
    <row r="483" spans="1:16" ht="16.5" x14ac:dyDescent="0.25">
      <c r="A483" s="173" t="str">
        <f t="shared" si="51"/>
        <v/>
      </c>
      <c r="B483" s="174" t="str">
        <f t="shared" si="52"/>
        <v>Fredag</v>
      </c>
      <c r="C483" s="176">
        <f t="shared" si="53"/>
        <v>43756</v>
      </c>
      <c r="D483" s="253"/>
      <c r="E483" s="287">
        <f>IF(B483="mandag",MedarbejderData!$V$18,"0")+IF(B483="tirsdag",MedarbejderData!$W$18,"0")+IF(B483="Onsdag",MedarbejderData!$X$18,"0")+IF(B483="torsdag",MedarbejderData!$Y$18,"0")+IF(B483="fredag",MedarbejderData!$Z$18,"0")+IF(B483="lørdag",MedarbejderData!$AA$18,"0")+IF(B483="søndag",MedarbejderData!$AB$18,"0")</f>
        <v>0</v>
      </c>
      <c r="F483" s="254"/>
      <c r="G483" s="254"/>
      <c r="H483" s="254"/>
      <c r="I483" s="254"/>
      <c r="J483" s="258">
        <f>IF(E483+F483+G483&lt;Beregningsdata!$G$18,E483+F483+G483,E483+F483+G483-Beregningsdata!$G$17)</f>
        <v>0</v>
      </c>
      <c r="K483" s="259" t="str">
        <f>IF(J483&gt;Beregningsdata!$G$26,Beregningsdata!$F$26,IF(AND(J483&lt;J483+Beregningsdata!$F$26,J483&gt;Beregningsdata!$F$25),J483-Beregningsdata!$F$25,""))</f>
        <v/>
      </c>
      <c r="L483" s="259" t="str">
        <f>IF(J483&gt;Beregningsdata!$F$27,J483-Beregningsdata!$F$27,"")</f>
        <v/>
      </c>
      <c r="M483" s="254"/>
      <c r="N483" s="254"/>
      <c r="O483" s="254"/>
      <c r="P483" s="211">
        <f>IF(D483="Ferie",Beregningsdata!$E$6,"0")+IF(D483="Feriefridag",Beregningsdata!$E$12,"0")+IF(D483="Fri",Beregningsdata!$E$11,"0")+IF(D483="Syg",Beregningsdata!$E$8,"0")+IF(D483="Barns Sygedag",Beregningsdata!$E$9,"0")+IF(D483="Barsel",Beregningsdata!$E$10,"0")</f>
        <v>0</v>
      </c>
    </row>
    <row r="484" spans="1:16" ht="16.5" x14ac:dyDescent="0.25">
      <c r="A484" s="173" t="str">
        <f t="shared" si="51"/>
        <v/>
      </c>
      <c r="B484" s="174" t="str">
        <f t="shared" si="52"/>
        <v>Lørdag</v>
      </c>
      <c r="C484" s="176">
        <f t="shared" si="53"/>
        <v>43757</v>
      </c>
      <c r="D484" s="253"/>
      <c r="E484" s="287">
        <f>IF(B484="mandag",MedarbejderData!$V$18,"0")+IF(B484="tirsdag",MedarbejderData!$W$18,"0")+IF(B484="Onsdag",MedarbejderData!$X$18,"0")+IF(B484="torsdag",MedarbejderData!$Y$18,"0")+IF(B484="fredag",MedarbejderData!$Z$18,"0")+IF(B484="lørdag",MedarbejderData!$AA$18,"0")+IF(B484="søndag",MedarbejderData!$AB$18,"0")</f>
        <v>0</v>
      </c>
      <c r="F484" s="254"/>
      <c r="G484" s="254"/>
      <c r="H484" s="254"/>
      <c r="I484" s="254"/>
      <c r="J484" s="258">
        <f>IF(E484+F484+G484&lt;Beregningsdata!$G$18,E484+F484+G484,E484+F484+G484-Beregningsdata!$G$17)</f>
        <v>0</v>
      </c>
      <c r="K484" s="259" t="str">
        <f>IF(J484&gt;Beregningsdata!$G$26,Beregningsdata!$F$26,IF(AND(J484&lt;J484+Beregningsdata!$F$26,J484&gt;Beregningsdata!$F$25),J484-Beregningsdata!$F$25,""))</f>
        <v/>
      </c>
      <c r="L484" s="259" t="str">
        <f>IF(J484&gt;Beregningsdata!$F$27,J484-Beregningsdata!$F$27,"")</f>
        <v/>
      </c>
      <c r="M484" s="254"/>
      <c r="N484" s="254"/>
      <c r="O484" s="254"/>
      <c r="P484" s="211">
        <f>IF(D484="Ferie",Beregningsdata!$E$6,"0")+IF(D484="Feriefridag",Beregningsdata!$E$12,"0")+IF(D484="Fri",Beregningsdata!$E$11,"0")+IF(D484="Syg",Beregningsdata!$E$8,"0")+IF(D484="Barns Sygedag",Beregningsdata!$E$9,"0")+IF(D484="Barsel",Beregningsdata!$E$10,"0")</f>
        <v>0</v>
      </c>
    </row>
    <row r="485" spans="1:16" ht="16.5" x14ac:dyDescent="0.25">
      <c r="A485" s="173" t="str">
        <f t="shared" si="51"/>
        <v/>
      </c>
      <c r="B485" s="174" t="str">
        <f t="shared" si="52"/>
        <v>Søndag</v>
      </c>
      <c r="C485" s="176">
        <f t="shared" si="53"/>
        <v>43758</v>
      </c>
      <c r="D485" s="253"/>
      <c r="E485" s="287">
        <f>IF(B485="mandag",MedarbejderData!$V$18,"0")+IF(B485="tirsdag",MedarbejderData!$W$18,"0")+IF(B485="Onsdag",MedarbejderData!$X$18,"0")+IF(B485="torsdag",MedarbejderData!$Y$18,"0")+IF(B485="fredag",MedarbejderData!$Z$18,"0")+IF(B485="lørdag",MedarbejderData!$AA$18,"0")+IF(B485="søndag",MedarbejderData!$AB$18,"0")</f>
        <v>0</v>
      </c>
      <c r="F485" s="254"/>
      <c r="G485" s="254"/>
      <c r="H485" s="254"/>
      <c r="I485" s="254"/>
      <c r="J485" s="258">
        <f>IF(E485+F485+G485&lt;Beregningsdata!$G$18,E485+F485+G485,E485+F485+G485-Beregningsdata!$G$17)</f>
        <v>0</v>
      </c>
      <c r="K485" s="259" t="str">
        <f>IF(J485&gt;Beregningsdata!$G$26,Beregningsdata!$F$26,IF(AND(J485&lt;J485+Beregningsdata!$F$26,J485&gt;Beregningsdata!$F$25),J485-Beregningsdata!$F$25,""))</f>
        <v/>
      </c>
      <c r="L485" s="259" t="str">
        <f>IF(J485&gt;Beregningsdata!$F$27,J485-Beregningsdata!$F$27,"")</f>
        <v/>
      </c>
      <c r="M485" s="254"/>
      <c r="N485" s="254"/>
      <c r="O485" s="254"/>
      <c r="P485" s="211">
        <f>IF(D485="Ferie",Beregningsdata!$E$6,"0")+IF(D485="Feriefridag",Beregningsdata!$E$12,"0")+IF(D485="Fri",Beregningsdata!$E$11,"0")+IF(D485="Syg",Beregningsdata!$E$8,"0")+IF(D485="Barns Sygedag",Beregningsdata!$E$9,"0")+IF(D485="Barsel",Beregningsdata!$E$10,"0")</f>
        <v>0</v>
      </c>
    </row>
    <row r="486" spans="1:16" ht="16.5" x14ac:dyDescent="0.25">
      <c r="A486" s="173">
        <f t="shared" si="51"/>
        <v>43</v>
      </c>
      <c r="B486" s="174" t="str">
        <f t="shared" si="52"/>
        <v>Mandag</v>
      </c>
      <c r="C486" s="176">
        <f t="shared" si="53"/>
        <v>43759</v>
      </c>
      <c r="D486" s="253"/>
      <c r="E486" s="287">
        <f>IF(B486="mandag",MedarbejderData!$V$18,"0")+IF(B486="tirsdag",MedarbejderData!$W$18,"0")+IF(B486="Onsdag",MedarbejderData!$X$18,"0")+IF(B486="torsdag",MedarbejderData!$Y$18,"0")+IF(B486="fredag",MedarbejderData!$Z$18,"0")+IF(B486="lørdag",MedarbejderData!$AA$18,"0")+IF(B486="søndag",MedarbejderData!$AB$18,"0")</f>
        <v>0</v>
      </c>
      <c r="F486" s="254"/>
      <c r="G486" s="254"/>
      <c r="H486" s="254"/>
      <c r="I486" s="254"/>
      <c r="J486" s="258">
        <f>IF(E486+F486+G486&lt;Beregningsdata!$G$18,E486+F486+G486,E486+F486+G486-Beregningsdata!$G$17)</f>
        <v>0</v>
      </c>
      <c r="K486" s="259" t="str">
        <f>IF(J486&gt;Beregningsdata!$G$26,Beregningsdata!$F$26,IF(AND(J486&lt;J486+Beregningsdata!$F$26,J486&gt;Beregningsdata!$F$25),J486-Beregningsdata!$F$25,""))</f>
        <v/>
      </c>
      <c r="L486" s="259" t="str">
        <f>IF(J486&gt;Beregningsdata!$F$27,J486-Beregningsdata!$F$27,"")</f>
        <v/>
      </c>
      <c r="M486" s="254"/>
      <c r="N486" s="254"/>
      <c r="O486" s="254"/>
      <c r="P486" s="211">
        <f>IF(D486="Ferie",Beregningsdata!$E$6,"0")+IF(D486="Feriefridag",Beregningsdata!$E$12,"0")+IF(D486="Fri",Beregningsdata!$E$11,"0")+IF(D486="Syg",Beregningsdata!$E$8,"0")+IF(D486="Barns Sygedag",Beregningsdata!$E$9,"0")+IF(D486="Barsel",Beregningsdata!$E$10,"0")</f>
        <v>0</v>
      </c>
    </row>
    <row r="487" spans="1:16" ht="16.5" x14ac:dyDescent="0.25">
      <c r="A487" s="173" t="str">
        <f t="shared" si="51"/>
        <v/>
      </c>
      <c r="B487" s="174" t="str">
        <f t="shared" si="52"/>
        <v>Tirsdag</v>
      </c>
      <c r="C487" s="176">
        <f t="shared" si="53"/>
        <v>43760</v>
      </c>
      <c r="D487" s="253"/>
      <c r="E487" s="287">
        <f>IF(B487="mandag",MedarbejderData!$V$18,"0")+IF(B487="tirsdag",MedarbejderData!$W$18,"0")+IF(B487="Onsdag",MedarbejderData!$X$18,"0")+IF(B487="torsdag",MedarbejderData!$Y$18,"0")+IF(B487="fredag",MedarbejderData!$Z$18,"0")+IF(B487="lørdag",MedarbejderData!$AA$18,"0")+IF(B487="søndag",MedarbejderData!$AB$18,"0")</f>
        <v>0</v>
      </c>
      <c r="F487" s="254"/>
      <c r="G487" s="254"/>
      <c r="H487" s="254"/>
      <c r="I487" s="254"/>
      <c r="J487" s="258">
        <f>IF(E487+F487+G487&lt;Beregningsdata!$G$18,E487+F487+G487,E487+F487+G487-Beregningsdata!$G$17)</f>
        <v>0</v>
      </c>
      <c r="K487" s="259" t="str">
        <f>IF(J487&gt;Beregningsdata!$G$26,Beregningsdata!$F$26,IF(AND(J487&lt;J487+Beregningsdata!$F$26,J487&gt;Beregningsdata!$F$25),J487-Beregningsdata!$F$25,""))</f>
        <v/>
      </c>
      <c r="L487" s="259" t="str">
        <f>IF(J487&gt;Beregningsdata!$F$27,J487-Beregningsdata!$F$27,"")</f>
        <v/>
      </c>
      <c r="M487" s="254"/>
      <c r="N487" s="254"/>
      <c r="O487" s="254"/>
      <c r="P487" s="211">
        <f>IF(D487="Ferie",Beregningsdata!$E$6,"0")+IF(D487="Feriefridag",Beregningsdata!$E$12,"0")+IF(D487="Fri",Beregningsdata!$E$11,"0")+IF(D487="Syg",Beregningsdata!$E$8,"0")+IF(D487="Barns Sygedag",Beregningsdata!$E$9,"0")+IF(D487="Barsel",Beregningsdata!$E$10,"0")</f>
        <v>0</v>
      </c>
    </row>
    <row r="488" spans="1:16" ht="16.5" x14ac:dyDescent="0.25">
      <c r="A488" s="173" t="str">
        <f t="shared" si="51"/>
        <v/>
      </c>
      <c r="B488" s="174" t="str">
        <f t="shared" si="52"/>
        <v>Onsdag</v>
      </c>
      <c r="C488" s="176">
        <f t="shared" si="53"/>
        <v>43761</v>
      </c>
      <c r="D488" s="253"/>
      <c r="E488" s="287">
        <f>IF(B488="mandag",MedarbejderData!$V$18,"0")+IF(B488="tirsdag",MedarbejderData!$W$18,"0")+IF(B488="Onsdag",MedarbejderData!$X$18,"0")+IF(B488="torsdag",MedarbejderData!$Y$18,"0")+IF(B488="fredag",MedarbejderData!$Z$18,"0")+IF(B488="lørdag",MedarbejderData!$AA$18,"0")+IF(B488="søndag",MedarbejderData!$AB$18,"0")</f>
        <v>0</v>
      </c>
      <c r="F488" s="254"/>
      <c r="G488" s="254"/>
      <c r="H488" s="254"/>
      <c r="I488" s="254"/>
      <c r="J488" s="258">
        <f>IF(E488+F488+G488&lt;Beregningsdata!$G$18,E488+F488+G488,E488+F488+G488-Beregningsdata!$G$17)</f>
        <v>0</v>
      </c>
      <c r="K488" s="259" t="str">
        <f>IF(J488&gt;Beregningsdata!$G$26,Beregningsdata!$F$26,IF(AND(J488&lt;J488+Beregningsdata!$F$26,J488&gt;Beregningsdata!$F$25),J488-Beregningsdata!$F$25,""))</f>
        <v/>
      </c>
      <c r="L488" s="259" t="str">
        <f>IF(J488&gt;Beregningsdata!$F$27,J488-Beregningsdata!$F$27,"")</f>
        <v/>
      </c>
      <c r="M488" s="254"/>
      <c r="N488" s="254"/>
      <c r="O488" s="254"/>
      <c r="P488" s="211">
        <f>IF(D488="Ferie",Beregningsdata!$E$6,"0")+IF(D488="Feriefridag",Beregningsdata!$E$12,"0")+IF(D488="Fri",Beregningsdata!$E$11,"0")+IF(D488="Syg",Beregningsdata!$E$8,"0")+IF(D488="Barns Sygedag",Beregningsdata!$E$9,"0")+IF(D488="Barsel",Beregningsdata!$E$10,"0")</f>
        <v>0</v>
      </c>
    </row>
    <row r="489" spans="1:16" ht="16.5" x14ac:dyDescent="0.25">
      <c r="A489" s="173" t="str">
        <f t="shared" si="51"/>
        <v/>
      </c>
      <c r="B489" s="174" t="str">
        <f t="shared" si="52"/>
        <v>Torsdag</v>
      </c>
      <c r="C489" s="176">
        <f t="shared" si="53"/>
        <v>43762</v>
      </c>
      <c r="D489" s="253"/>
      <c r="E489" s="287">
        <f>IF(B489="mandag",MedarbejderData!$V$18,"0")+IF(B489="tirsdag",MedarbejderData!$W$18,"0")+IF(B489="Onsdag",MedarbejderData!$X$18,"0")+IF(B489="torsdag",MedarbejderData!$Y$18,"0")+IF(B489="fredag",MedarbejderData!$Z$18,"0")+IF(B489="lørdag",MedarbejderData!$AA$18,"0")+IF(B489="søndag",MedarbejderData!$AB$18,"0")</f>
        <v>0</v>
      </c>
      <c r="F489" s="254"/>
      <c r="G489" s="254"/>
      <c r="H489" s="254"/>
      <c r="I489" s="254"/>
      <c r="J489" s="258">
        <f>IF(E489+F489+G489&lt;Beregningsdata!$G$18,E489+F489+G489,E489+F489+G489-Beregningsdata!$G$17)</f>
        <v>0</v>
      </c>
      <c r="K489" s="259" t="str">
        <f>IF(J489&gt;Beregningsdata!$G$26,Beregningsdata!$F$26,IF(AND(J489&lt;J489+Beregningsdata!$F$26,J489&gt;Beregningsdata!$F$25),J489-Beregningsdata!$F$25,""))</f>
        <v/>
      </c>
      <c r="L489" s="259" t="str">
        <f>IF(J489&gt;Beregningsdata!$F$27,J489-Beregningsdata!$F$27,"")</f>
        <v/>
      </c>
      <c r="M489" s="254"/>
      <c r="N489" s="254"/>
      <c r="O489" s="254"/>
      <c r="P489" s="211">
        <f>IF(D489="Ferie",Beregningsdata!$E$6,"0")+IF(D489="Feriefridag",Beregningsdata!$E$12,"0")+IF(D489="Fri",Beregningsdata!$E$11,"0")+IF(D489="Syg",Beregningsdata!$E$8,"0")+IF(D489="Barns Sygedag",Beregningsdata!$E$9,"0")+IF(D489="Barsel",Beregningsdata!$E$10,"0")</f>
        <v>0</v>
      </c>
    </row>
    <row r="490" spans="1:16" ht="16.5" x14ac:dyDescent="0.25">
      <c r="A490" s="173" t="str">
        <f t="shared" si="51"/>
        <v/>
      </c>
      <c r="B490" s="174" t="str">
        <f t="shared" si="52"/>
        <v>Fredag</v>
      </c>
      <c r="C490" s="176">
        <f t="shared" si="53"/>
        <v>43763</v>
      </c>
      <c r="D490" s="253"/>
      <c r="E490" s="287">
        <f>IF(B490="mandag",MedarbejderData!$V$18,"0")+IF(B490="tirsdag",MedarbejderData!$W$18,"0")+IF(B490="Onsdag",MedarbejderData!$X$18,"0")+IF(B490="torsdag",MedarbejderData!$Y$18,"0")+IF(B490="fredag",MedarbejderData!$Z$18,"0")+IF(B490="lørdag",MedarbejderData!$AA$18,"0")+IF(B490="søndag",MedarbejderData!$AB$18,"0")</f>
        <v>0</v>
      </c>
      <c r="F490" s="254"/>
      <c r="G490" s="254"/>
      <c r="H490" s="254"/>
      <c r="I490" s="254"/>
      <c r="J490" s="258">
        <f>IF(E490+F490+G490&lt;Beregningsdata!$G$18,E490+F490+G490,E490+F490+G490-Beregningsdata!$G$17)</f>
        <v>0</v>
      </c>
      <c r="K490" s="259" t="str">
        <f>IF(J490&gt;Beregningsdata!$G$26,Beregningsdata!$F$26,IF(AND(J490&lt;J490+Beregningsdata!$F$26,J490&gt;Beregningsdata!$F$25),J490-Beregningsdata!$F$25,""))</f>
        <v/>
      </c>
      <c r="L490" s="259" t="str">
        <f>IF(J490&gt;Beregningsdata!$F$27,J490-Beregningsdata!$F$27,"")</f>
        <v/>
      </c>
      <c r="M490" s="254"/>
      <c r="N490" s="254"/>
      <c r="O490" s="254"/>
      <c r="P490" s="211">
        <f>IF(D490="Ferie",Beregningsdata!$E$6,"0")+IF(D490="Feriefridag",Beregningsdata!$E$12,"0")+IF(D490="Fri",Beregningsdata!$E$11,"0")+IF(D490="Syg",Beregningsdata!$E$8,"0")+IF(D490="Barns Sygedag",Beregningsdata!$E$9,"0")+IF(D490="Barsel",Beregningsdata!$E$10,"0")</f>
        <v>0</v>
      </c>
    </row>
    <row r="491" spans="1:16" ht="16.5" x14ac:dyDescent="0.25">
      <c r="A491" s="173" t="str">
        <f t="shared" si="51"/>
        <v/>
      </c>
      <c r="B491" s="174" t="str">
        <f t="shared" si="52"/>
        <v>Lørdag</v>
      </c>
      <c r="C491" s="176">
        <f t="shared" si="53"/>
        <v>43764</v>
      </c>
      <c r="D491" s="253"/>
      <c r="E491" s="287">
        <f>IF(B491="mandag",MedarbejderData!$V$18,"0")+IF(B491="tirsdag",MedarbejderData!$W$18,"0")+IF(B491="Onsdag",MedarbejderData!$X$18,"0")+IF(B491="torsdag",MedarbejderData!$Y$18,"0")+IF(B491="fredag",MedarbejderData!$Z$18,"0")+IF(B491="lørdag",MedarbejderData!$AA$18,"0")+IF(B491="søndag",MedarbejderData!$AB$18,"0")</f>
        <v>0</v>
      </c>
      <c r="F491" s="254"/>
      <c r="G491" s="254"/>
      <c r="H491" s="254"/>
      <c r="I491" s="254"/>
      <c r="J491" s="258">
        <f>IF(E491+F491+G491&lt;Beregningsdata!$G$18,E491+F491+G491,E491+F491+G491-Beregningsdata!$G$17)</f>
        <v>0</v>
      </c>
      <c r="K491" s="259" t="str">
        <f>IF(J491&gt;Beregningsdata!$G$26,Beregningsdata!$F$26,IF(AND(J491&lt;J491+Beregningsdata!$F$26,J491&gt;Beregningsdata!$F$25),J491-Beregningsdata!$F$25,""))</f>
        <v/>
      </c>
      <c r="L491" s="259" t="str">
        <f>IF(J491&gt;Beregningsdata!$F$27,J491-Beregningsdata!$F$27,"")</f>
        <v/>
      </c>
      <c r="M491" s="254"/>
      <c r="N491" s="254"/>
      <c r="O491" s="254"/>
      <c r="P491" s="211">
        <f>IF(D491="Ferie",Beregningsdata!$E$6,"0")+IF(D491="Feriefridag",Beregningsdata!$E$12,"0")+IF(D491="Fri",Beregningsdata!$E$11,"0")+IF(D491="Syg",Beregningsdata!$E$8,"0")+IF(D491="Barns Sygedag",Beregningsdata!$E$9,"0")+IF(D491="Barsel",Beregningsdata!$E$10,"0")</f>
        <v>0</v>
      </c>
    </row>
    <row r="492" spans="1:16" ht="16.5" x14ac:dyDescent="0.25">
      <c r="A492" s="173" t="str">
        <f t="shared" si="51"/>
        <v/>
      </c>
      <c r="B492" s="174" t="str">
        <f t="shared" si="52"/>
        <v>Søndag</v>
      </c>
      <c r="C492" s="176">
        <f t="shared" si="53"/>
        <v>43765</v>
      </c>
      <c r="D492" s="253"/>
      <c r="E492" s="287">
        <f>IF(B492="mandag",MedarbejderData!$V$18,"0")+IF(B492="tirsdag",MedarbejderData!$W$18,"0")+IF(B492="Onsdag",MedarbejderData!$X$18,"0")+IF(B492="torsdag",MedarbejderData!$Y$18,"0")+IF(B492="fredag",MedarbejderData!$Z$18,"0")+IF(B492="lørdag",MedarbejderData!$AA$18,"0")+IF(B492="søndag",MedarbejderData!$AB$18,"0")</f>
        <v>0</v>
      </c>
      <c r="F492" s="254"/>
      <c r="G492" s="254"/>
      <c r="H492" s="254"/>
      <c r="I492" s="254"/>
      <c r="J492" s="258">
        <f>IF(E492+F492+G492&lt;Beregningsdata!$G$18,E492+F492+G492,E492+F492+G492-Beregningsdata!$G$17)</f>
        <v>0</v>
      </c>
      <c r="K492" s="259" t="str">
        <f>IF(J492&gt;Beregningsdata!$G$26,Beregningsdata!$F$26,IF(AND(J492&lt;J492+Beregningsdata!$F$26,J492&gt;Beregningsdata!$F$25),J492-Beregningsdata!$F$25,""))</f>
        <v/>
      </c>
      <c r="L492" s="259" t="str">
        <f>IF(J492&gt;Beregningsdata!$F$27,J492-Beregningsdata!$F$27,"")</f>
        <v/>
      </c>
      <c r="M492" s="254"/>
      <c r="N492" s="254"/>
      <c r="O492" s="254"/>
      <c r="P492" s="211">
        <f>IF(D492="Ferie",Beregningsdata!$E$6,"0")+IF(D492="Feriefridag",Beregningsdata!$E$12,"0")+IF(D492="Fri",Beregningsdata!$E$11,"0")+IF(D492="Syg",Beregningsdata!$E$8,"0")+IF(D492="Barns Sygedag",Beregningsdata!$E$9,"0")+IF(D492="Barsel",Beregningsdata!$E$10,"0")</f>
        <v>0</v>
      </c>
    </row>
    <row r="493" spans="1:16" ht="16.5" x14ac:dyDescent="0.25">
      <c r="A493" s="173">
        <f t="shared" si="51"/>
        <v>44</v>
      </c>
      <c r="B493" s="174" t="str">
        <f t="shared" si="52"/>
        <v>Mandag</v>
      </c>
      <c r="C493" s="176">
        <f t="shared" si="53"/>
        <v>43766</v>
      </c>
      <c r="D493" s="253"/>
      <c r="E493" s="287">
        <f>IF(B493="mandag",MedarbejderData!$V$18,"0")+IF(B493="tirsdag",MedarbejderData!$W$18,"0")+IF(B493="Onsdag",MedarbejderData!$X$18,"0")+IF(B493="torsdag",MedarbejderData!$Y$18,"0")+IF(B493="fredag",MedarbejderData!$Z$18,"0")+IF(B493="lørdag",MedarbejderData!$AA$18,"0")+IF(B493="søndag",MedarbejderData!$AB$18,"0")</f>
        <v>0</v>
      </c>
      <c r="F493" s="254"/>
      <c r="G493" s="254"/>
      <c r="H493" s="254"/>
      <c r="I493" s="254"/>
      <c r="J493" s="258">
        <f>IF(E493+F493+G493&lt;Beregningsdata!$G$18,E493+F493+G493,E493+F493+G493-Beregningsdata!$G$17)</f>
        <v>0</v>
      </c>
      <c r="K493" s="259" t="str">
        <f>IF(J493&gt;Beregningsdata!$G$26,Beregningsdata!$F$26,IF(AND(J493&lt;J493+Beregningsdata!$F$26,J493&gt;Beregningsdata!$F$25),J493-Beregningsdata!$F$25,""))</f>
        <v/>
      </c>
      <c r="L493" s="259" t="str">
        <f>IF(J493&gt;Beregningsdata!$F$27,J493-Beregningsdata!$F$27,"")</f>
        <v/>
      </c>
      <c r="M493" s="254"/>
      <c r="N493" s="254"/>
      <c r="O493" s="254"/>
      <c r="P493" s="211">
        <f>IF(D493="Ferie",Beregningsdata!$E$6,"0")+IF(D493="Feriefridag",Beregningsdata!$E$12,"0")+IF(D493="Fri",Beregningsdata!$E$11,"0")+IF(D493="Syg",Beregningsdata!$E$8,"0")+IF(D493="Barns Sygedag",Beregningsdata!$E$9,"0")+IF(D493="Barsel",Beregningsdata!$E$10,"0")</f>
        <v>0</v>
      </c>
    </row>
    <row r="494" spans="1:16" ht="16.5" x14ac:dyDescent="0.25">
      <c r="A494" s="173" t="str">
        <f t="shared" si="51"/>
        <v/>
      </c>
      <c r="B494" s="174" t="str">
        <f t="shared" si="52"/>
        <v>Tirsdag</v>
      </c>
      <c r="C494" s="176">
        <f t="shared" si="53"/>
        <v>43767</v>
      </c>
      <c r="D494" s="253"/>
      <c r="E494" s="287">
        <f>IF(B494="mandag",MedarbejderData!$V$18,"0")+IF(B494="tirsdag",MedarbejderData!$W$18,"0")+IF(B494="Onsdag",MedarbejderData!$X$18,"0")+IF(B494="torsdag",MedarbejderData!$Y$18,"0")+IF(B494="fredag",MedarbejderData!$Z$18,"0")+IF(B494="lørdag",MedarbejderData!$AA$18,"0")+IF(B494="søndag",MedarbejderData!$AB$18,"0")</f>
        <v>0</v>
      </c>
      <c r="F494" s="254"/>
      <c r="G494" s="254"/>
      <c r="H494" s="254"/>
      <c r="I494" s="254"/>
      <c r="J494" s="258">
        <f>IF(E494+F494+G494&lt;Beregningsdata!$G$18,E494+F494+G494,E494+F494+G494-Beregningsdata!$G$17)</f>
        <v>0</v>
      </c>
      <c r="K494" s="259" t="str">
        <f>IF(J494&gt;Beregningsdata!$G$26,Beregningsdata!$F$26,IF(AND(J494&lt;J494+Beregningsdata!$F$26,J494&gt;Beregningsdata!$F$25),J494-Beregningsdata!$F$25,""))</f>
        <v/>
      </c>
      <c r="L494" s="259" t="str">
        <f>IF(J494&gt;Beregningsdata!$F$27,J494-Beregningsdata!$F$27,"")</f>
        <v/>
      </c>
      <c r="M494" s="254"/>
      <c r="N494" s="254"/>
      <c r="O494" s="254"/>
      <c r="P494" s="211">
        <f>IF(D494="Ferie",Beregningsdata!$E$6,"0")+IF(D494="Feriefridag",Beregningsdata!$E$12,"0")+IF(D494="Fri",Beregningsdata!$E$11,"0")+IF(D494="Syg",Beregningsdata!$E$8,"0")+IF(D494="Barns Sygedag",Beregningsdata!$E$9,"0")+IF(D494="Barsel",Beregningsdata!$E$10,"0")</f>
        <v>0</v>
      </c>
    </row>
    <row r="495" spans="1:16" ht="16.5" x14ac:dyDescent="0.25">
      <c r="A495" s="173" t="str">
        <f t="shared" si="51"/>
        <v/>
      </c>
      <c r="B495" s="174" t="str">
        <f t="shared" si="52"/>
        <v>Onsdag</v>
      </c>
      <c r="C495" s="176">
        <f t="shared" si="53"/>
        <v>43768</v>
      </c>
      <c r="D495" s="253"/>
      <c r="E495" s="287">
        <f>IF(B495="mandag",MedarbejderData!$V$18,"0")+IF(B495="tirsdag",MedarbejderData!$W$18,"0")+IF(B495="Onsdag",MedarbejderData!$X$18,"0")+IF(B495="torsdag",MedarbejderData!$Y$18,"0")+IF(B495="fredag",MedarbejderData!$Z$18,"0")+IF(B495="lørdag",MedarbejderData!$AA$18,"0")+IF(B495="søndag",MedarbejderData!$AB$18,"0")</f>
        <v>0</v>
      </c>
      <c r="F495" s="254"/>
      <c r="G495" s="254"/>
      <c r="H495" s="254"/>
      <c r="I495" s="254"/>
      <c r="J495" s="258">
        <f>IF(E495+F495+G495&lt;Beregningsdata!$G$18,E495+F495+G495,E495+F495+G495-Beregningsdata!$G$17)</f>
        <v>0</v>
      </c>
      <c r="K495" s="259" t="str">
        <f>IF(J495&gt;Beregningsdata!$G$26,Beregningsdata!$F$26,IF(AND(J495&lt;J495+Beregningsdata!$F$26,J495&gt;Beregningsdata!$F$25),J495-Beregningsdata!$F$25,""))</f>
        <v/>
      </c>
      <c r="L495" s="259" t="str">
        <f>IF(J495&gt;Beregningsdata!$F$27,J495-Beregningsdata!$F$27,"")</f>
        <v/>
      </c>
      <c r="M495" s="254"/>
      <c r="N495" s="254"/>
      <c r="O495" s="254"/>
      <c r="P495" s="211">
        <f>IF(D495="Ferie",Beregningsdata!$E$6,"0")+IF(D495="Feriefridag",Beregningsdata!$E$12,"0")+IF(D495="Fri",Beregningsdata!$E$11,"0")+IF(D495="Syg",Beregningsdata!$E$8,"0")+IF(D495="Barns Sygedag",Beregningsdata!$E$9,"0")+IF(D495="Barsel",Beregningsdata!$E$10,"0")</f>
        <v>0</v>
      </c>
    </row>
    <row r="496" spans="1:16" ht="16.5" x14ac:dyDescent="0.25">
      <c r="A496" s="173" t="str">
        <f t="shared" si="51"/>
        <v/>
      </c>
      <c r="B496" s="174" t="str">
        <f t="shared" si="52"/>
        <v>Torsdag</v>
      </c>
      <c r="C496" s="176">
        <f t="shared" si="53"/>
        <v>43769</v>
      </c>
      <c r="D496" s="253"/>
      <c r="E496" s="287">
        <f>IF(B496="mandag",MedarbejderData!$V$18,"0")+IF(B496="tirsdag",MedarbejderData!$W$18,"0")+IF(B496="Onsdag",MedarbejderData!$X$18,"0")+IF(B496="torsdag",MedarbejderData!$Y$18,"0")+IF(B496="fredag",MedarbejderData!$Z$18,"0")+IF(B496="lørdag",MedarbejderData!$AA$18,"0")+IF(B496="søndag",MedarbejderData!$AB$18,"0")</f>
        <v>0</v>
      </c>
      <c r="F496" s="254"/>
      <c r="G496" s="254"/>
      <c r="H496" s="254"/>
      <c r="I496" s="254"/>
      <c r="J496" s="258">
        <f>IF(E496+F496+G496&lt;Beregningsdata!$G$18,E496+F496+G496,E496+F496+G496-Beregningsdata!$G$17)</f>
        <v>0</v>
      </c>
      <c r="K496" s="259" t="str">
        <f>IF(J496&gt;Beregningsdata!$G$26,Beregningsdata!$F$26,IF(AND(J496&lt;J496+Beregningsdata!$F$26,J496&gt;Beregningsdata!$F$25),J496-Beregningsdata!$F$25,""))</f>
        <v/>
      </c>
      <c r="L496" s="259" t="str">
        <f>IF(J496&gt;Beregningsdata!$F$27,J496-Beregningsdata!$F$27,"")</f>
        <v/>
      </c>
      <c r="M496" s="254"/>
      <c r="N496" s="254"/>
      <c r="O496" s="254"/>
      <c r="P496" s="211">
        <f>IF(D496="Ferie",Beregningsdata!$E$6,"0")+IF(D496="Feriefridag",Beregningsdata!$E$12,"0")+IF(D496="Fri",Beregningsdata!$E$11,"0")+IF(D496="Syg",Beregningsdata!$E$8,"0")+IF(D496="Barns Sygedag",Beregningsdata!$E$9,"0")+IF(D496="Barsel",Beregningsdata!$E$10,"0")</f>
        <v>0</v>
      </c>
    </row>
    <row r="497" spans="1:16" ht="16.5" x14ac:dyDescent="0.25">
      <c r="A497" s="173" t="str">
        <f t="shared" si="51"/>
        <v/>
      </c>
      <c r="B497" s="174" t="str">
        <f t="shared" si="52"/>
        <v>Fredag</v>
      </c>
      <c r="C497" s="176">
        <f t="shared" si="53"/>
        <v>43770</v>
      </c>
      <c r="D497" s="253"/>
      <c r="E497" s="287">
        <f>IF(B497="mandag",MedarbejderData!$V$18,"0")+IF(B497="tirsdag",MedarbejderData!$W$18,"0")+IF(B497="Onsdag",MedarbejderData!$X$18,"0")+IF(B497="torsdag",MedarbejderData!$Y$18,"0")+IF(B497="fredag",MedarbejderData!$Z$18,"0")+IF(B497="lørdag",MedarbejderData!$AA$18,"0")+IF(B497="søndag",MedarbejderData!$AB$18,"0")</f>
        <v>0</v>
      </c>
      <c r="F497" s="254"/>
      <c r="G497" s="254"/>
      <c r="H497" s="254"/>
      <c r="I497" s="254"/>
      <c r="J497" s="258">
        <f>IF(E497+F497+G497&lt;Beregningsdata!$G$18,E497+F497+G497,E497+F497+G497-Beregningsdata!$G$17)</f>
        <v>0</v>
      </c>
      <c r="K497" s="259" t="str">
        <f>IF(J497&gt;Beregningsdata!$G$26,Beregningsdata!$F$26,IF(AND(J497&lt;J497+Beregningsdata!$F$26,J497&gt;Beregningsdata!$F$25),J497-Beregningsdata!$F$25,""))</f>
        <v/>
      </c>
      <c r="L497" s="259" t="str">
        <f>IF(J497&gt;Beregningsdata!$F$27,J497-Beregningsdata!$F$27,"")</f>
        <v/>
      </c>
      <c r="M497" s="254"/>
      <c r="N497" s="254"/>
      <c r="O497" s="254"/>
      <c r="P497" s="211">
        <f>IF(D497="Ferie",Beregningsdata!$E$6,"0")+IF(D497="Feriefridag",Beregningsdata!$E$12,"0")+IF(D497="Fri",Beregningsdata!$E$11,"0")+IF(D497="Syg",Beregningsdata!$E$8,"0")+IF(D497="Barns Sygedag",Beregningsdata!$E$9,"0")+IF(D497="Barsel",Beregningsdata!$E$10,"0")</f>
        <v>0</v>
      </c>
    </row>
    <row r="498" spans="1:16" ht="16.5" x14ac:dyDescent="0.25">
      <c r="A498" s="173" t="str">
        <f t="shared" si="51"/>
        <v/>
      </c>
      <c r="B498" s="174" t="str">
        <f t="shared" si="52"/>
        <v>Lørdag</v>
      </c>
      <c r="C498" s="176">
        <f t="shared" si="53"/>
        <v>43771</v>
      </c>
      <c r="D498" s="253"/>
      <c r="E498" s="287">
        <f>IF(B498="mandag",MedarbejderData!$V$18,"0")+IF(B498="tirsdag",MedarbejderData!$W$18,"0")+IF(B498="Onsdag",MedarbejderData!$X$18,"0")+IF(B498="torsdag",MedarbejderData!$Y$18,"0")+IF(B498="fredag",MedarbejderData!$Z$18,"0")+IF(B498="lørdag",MedarbejderData!$AA$18,"0")+IF(B498="søndag",MedarbejderData!$AB$18,"0")</f>
        <v>0</v>
      </c>
      <c r="F498" s="254"/>
      <c r="G498" s="254"/>
      <c r="H498" s="254"/>
      <c r="I498" s="254"/>
      <c r="J498" s="258">
        <f>IF(E498+F498+G498&lt;Beregningsdata!$G$18,E498+F498+G498,E498+F498+G498-Beregningsdata!$G$17)</f>
        <v>0</v>
      </c>
      <c r="K498" s="259" t="str">
        <f>IF(J498&gt;Beregningsdata!$G$26,Beregningsdata!$F$26,IF(AND(J498&lt;J498+Beregningsdata!$F$26,J498&gt;Beregningsdata!$F$25),J498-Beregningsdata!$F$25,""))</f>
        <v/>
      </c>
      <c r="L498" s="259" t="str">
        <f>IF(J498&gt;Beregningsdata!$F$27,J498-Beregningsdata!$F$27,"")</f>
        <v/>
      </c>
      <c r="M498" s="254"/>
      <c r="N498" s="254"/>
      <c r="O498" s="254"/>
      <c r="P498" s="211">
        <f>IF(D498="Ferie",Beregningsdata!$E$6,"0")+IF(D498="Feriefridag",Beregningsdata!$E$12,"0")+IF(D498="Fri",Beregningsdata!$E$11,"0")+IF(D498="Syg",Beregningsdata!$E$8,"0")+IF(D498="Barns Sygedag",Beregningsdata!$E$9,"0")+IF(D498="Barsel",Beregningsdata!$E$10,"0")</f>
        <v>0</v>
      </c>
    </row>
    <row r="499" spans="1:16" ht="16.5" x14ac:dyDescent="0.25">
      <c r="A499" s="173" t="str">
        <f t="shared" si="51"/>
        <v/>
      </c>
      <c r="B499" s="174" t="str">
        <f t="shared" si="52"/>
        <v>Søndag</v>
      </c>
      <c r="C499" s="176">
        <f t="shared" si="53"/>
        <v>43772</v>
      </c>
      <c r="D499" s="253"/>
      <c r="E499" s="287">
        <f>IF(B499="mandag",MedarbejderData!$V$18,"0")+IF(B499="tirsdag",MedarbejderData!$W$18,"0")+IF(B499="Onsdag",MedarbejderData!$X$18,"0")+IF(B499="torsdag",MedarbejderData!$Y$18,"0")+IF(B499="fredag",MedarbejderData!$Z$18,"0")+IF(B499="lørdag",MedarbejderData!$AA$18,"0")+IF(B499="søndag",MedarbejderData!$AB$18,"0")</f>
        <v>0</v>
      </c>
      <c r="F499" s="254"/>
      <c r="G499" s="254"/>
      <c r="H499" s="254"/>
      <c r="I499" s="254"/>
      <c r="J499" s="258">
        <f>IF(E499+F499+G499&lt;Beregningsdata!$G$18,E499+F499+G499,E499+F499+G499-Beregningsdata!$G$17)</f>
        <v>0</v>
      </c>
      <c r="K499" s="259" t="str">
        <f>IF(J499&gt;Beregningsdata!$G$26,Beregningsdata!$F$26,IF(AND(J499&lt;J499+Beregningsdata!$F$26,J499&gt;Beregningsdata!$F$25),J499-Beregningsdata!$F$25,""))</f>
        <v/>
      </c>
      <c r="L499" s="259" t="str">
        <f>IF(J499&gt;Beregningsdata!$F$27,J499-Beregningsdata!$F$27,"")</f>
        <v/>
      </c>
      <c r="M499" s="254"/>
      <c r="N499" s="254"/>
      <c r="O499" s="254"/>
      <c r="P499" s="211">
        <f>IF(D499="Ferie",Beregningsdata!$E$6,"0")+IF(D499="Feriefridag",Beregningsdata!$E$12,"0")+IF(D499="Fri",Beregningsdata!$E$11,"0")+IF(D499="Syg",Beregningsdata!$E$8,"0")+IF(D499="Barns Sygedag",Beregningsdata!$E$9,"0")+IF(D499="Barsel",Beregningsdata!$E$10,"0")</f>
        <v>0</v>
      </c>
    </row>
    <row r="500" spans="1:16" ht="16.5" x14ac:dyDescent="0.25">
      <c r="A500" s="173">
        <f t="shared" si="51"/>
        <v>45</v>
      </c>
      <c r="B500" s="174" t="str">
        <f t="shared" si="52"/>
        <v>Mandag</v>
      </c>
      <c r="C500" s="176">
        <f t="shared" si="53"/>
        <v>43773</v>
      </c>
      <c r="D500" s="253"/>
      <c r="E500" s="287">
        <f>IF(B500="mandag",MedarbejderData!$V$18,"0")+IF(B500="tirsdag",MedarbejderData!$W$18,"0")+IF(B500="Onsdag",MedarbejderData!$X$18,"0")+IF(B500="torsdag",MedarbejderData!$Y$18,"0")+IF(B500="fredag",MedarbejderData!$Z$18,"0")+IF(B500="lørdag",MedarbejderData!$AA$18,"0")+IF(B500="søndag",MedarbejderData!$AB$18,"0")</f>
        <v>0</v>
      </c>
      <c r="F500" s="254"/>
      <c r="G500" s="254"/>
      <c r="H500" s="254"/>
      <c r="I500" s="254"/>
      <c r="J500" s="258">
        <f>IF(E500+F500+G500&lt;Beregningsdata!$G$18,E500+F500+G500,E500+F500+G500-Beregningsdata!$G$17)</f>
        <v>0</v>
      </c>
      <c r="K500" s="259" t="str">
        <f>IF(J500&gt;Beregningsdata!$G$26,Beregningsdata!$F$26,IF(AND(J500&lt;J500+Beregningsdata!$F$26,J500&gt;Beregningsdata!$F$25),J500-Beregningsdata!$F$25,""))</f>
        <v/>
      </c>
      <c r="L500" s="259" t="str">
        <f>IF(J500&gt;Beregningsdata!$F$27,J500-Beregningsdata!$F$27,"")</f>
        <v/>
      </c>
      <c r="M500" s="254"/>
      <c r="N500" s="254"/>
      <c r="O500" s="254"/>
      <c r="P500" s="211">
        <f>IF(D500="Ferie",Beregningsdata!$E$6,"0")+IF(D500="Feriefridag",Beregningsdata!$E$12,"0")+IF(D500="Fri",Beregningsdata!$E$11,"0")+IF(D500="Syg",Beregningsdata!$E$8,"0")+IF(D500="Barns Sygedag",Beregningsdata!$E$9,"0")+IF(D500="Barsel",Beregningsdata!$E$10,"0")</f>
        <v>0</v>
      </c>
    </row>
    <row r="501" spans="1:16" ht="16.5" x14ac:dyDescent="0.25">
      <c r="A501" s="173" t="str">
        <f t="shared" si="51"/>
        <v/>
      </c>
      <c r="B501" s="174" t="str">
        <f t="shared" si="52"/>
        <v>Tirsdag</v>
      </c>
      <c r="C501" s="176">
        <f t="shared" si="53"/>
        <v>43774</v>
      </c>
      <c r="D501" s="253"/>
      <c r="E501" s="287">
        <f>IF(B501="mandag",MedarbejderData!$V$18,"0")+IF(B501="tirsdag",MedarbejderData!$W$18,"0")+IF(B501="Onsdag",MedarbejderData!$X$18,"0")+IF(B501="torsdag",MedarbejderData!$Y$18,"0")+IF(B501="fredag",MedarbejderData!$Z$18,"0")+IF(B501="lørdag",MedarbejderData!$AA$18,"0")+IF(B501="søndag",MedarbejderData!$AB$18,"0")</f>
        <v>0</v>
      </c>
      <c r="F501" s="254"/>
      <c r="G501" s="254"/>
      <c r="H501" s="254"/>
      <c r="I501" s="254"/>
      <c r="J501" s="258">
        <f>IF(E501+F501+G501&lt;Beregningsdata!$G$18,E501+F501+G501,E501+F501+G501-Beregningsdata!$G$17)</f>
        <v>0</v>
      </c>
      <c r="K501" s="259" t="str">
        <f>IF(J501&gt;Beregningsdata!$G$26,Beregningsdata!$F$26,IF(AND(J501&lt;J501+Beregningsdata!$F$26,J501&gt;Beregningsdata!$F$25),J501-Beregningsdata!$F$25,""))</f>
        <v/>
      </c>
      <c r="L501" s="259" t="str">
        <f>IF(J501&gt;Beregningsdata!$F$27,J501-Beregningsdata!$F$27,"")</f>
        <v/>
      </c>
      <c r="M501" s="254"/>
      <c r="N501" s="254"/>
      <c r="O501" s="254"/>
      <c r="P501" s="211">
        <f>IF(D501="Ferie",Beregningsdata!$E$6,"0")+IF(D501="Feriefridag",Beregningsdata!$E$12,"0")+IF(D501="Fri",Beregningsdata!$E$11,"0")+IF(D501="Syg",Beregningsdata!$E$8,"0")+IF(D501="Barns Sygedag",Beregningsdata!$E$9,"0")+IF(D501="Barsel",Beregningsdata!$E$10,"0")</f>
        <v>0</v>
      </c>
    </row>
    <row r="502" spans="1:16" ht="16.5" x14ac:dyDescent="0.25">
      <c r="A502" s="173" t="str">
        <f t="shared" si="51"/>
        <v/>
      </c>
      <c r="B502" s="174" t="str">
        <f t="shared" si="52"/>
        <v>Onsdag</v>
      </c>
      <c r="C502" s="176">
        <f t="shared" si="53"/>
        <v>43775</v>
      </c>
      <c r="D502" s="253"/>
      <c r="E502" s="287">
        <f>IF(B502="mandag",MedarbejderData!$V$18,"0")+IF(B502="tirsdag",MedarbejderData!$W$18,"0")+IF(B502="Onsdag",MedarbejderData!$X$18,"0")+IF(B502="torsdag",MedarbejderData!$Y$18,"0")+IF(B502="fredag",MedarbejderData!$Z$18,"0")+IF(B502="lørdag",MedarbejderData!$AA$18,"0")+IF(B502="søndag",MedarbejderData!$AB$18,"0")</f>
        <v>0</v>
      </c>
      <c r="F502" s="254"/>
      <c r="G502" s="254"/>
      <c r="H502" s="254"/>
      <c r="I502" s="254"/>
      <c r="J502" s="258">
        <f>IF(E502+F502+G502&lt;Beregningsdata!$G$18,E502+F502+G502,E502+F502+G502-Beregningsdata!$G$17)</f>
        <v>0</v>
      </c>
      <c r="K502" s="259" t="str">
        <f>IF(J502&gt;Beregningsdata!$G$26,Beregningsdata!$F$26,IF(AND(J502&lt;J502+Beregningsdata!$F$26,J502&gt;Beregningsdata!$F$25),J502-Beregningsdata!$F$25,""))</f>
        <v/>
      </c>
      <c r="L502" s="259" t="str">
        <f>IF(J502&gt;Beregningsdata!$F$27,J502-Beregningsdata!$F$27,"")</f>
        <v/>
      </c>
      <c r="M502" s="254"/>
      <c r="N502" s="254"/>
      <c r="O502" s="254"/>
      <c r="P502" s="211">
        <f>IF(D502="Ferie",Beregningsdata!$E$6,"0")+IF(D502="Feriefridag",Beregningsdata!$E$12,"0")+IF(D502="Fri",Beregningsdata!$E$11,"0")+IF(D502="Syg",Beregningsdata!$E$8,"0")+IF(D502="Barns Sygedag",Beregningsdata!$E$9,"0")+IF(D502="Barsel",Beregningsdata!$E$10,"0")</f>
        <v>0</v>
      </c>
    </row>
    <row r="503" spans="1:16" ht="16.5" x14ac:dyDescent="0.25">
      <c r="A503" s="173" t="str">
        <f t="shared" si="51"/>
        <v/>
      </c>
      <c r="B503" s="174" t="str">
        <f t="shared" si="52"/>
        <v>Torsdag</v>
      </c>
      <c r="C503" s="176">
        <f t="shared" si="53"/>
        <v>43776</v>
      </c>
      <c r="D503" s="253"/>
      <c r="E503" s="287">
        <f>IF(B503="mandag",MedarbejderData!$V$18,"0")+IF(B503="tirsdag",MedarbejderData!$W$18,"0")+IF(B503="Onsdag",MedarbejderData!$X$18,"0")+IF(B503="torsdag",MedarbejderData!$Y$18,"0")+IF(B503="fredag",MedarbejderData!$Z$18,"0")+IF(B503="lørdag",MedarbejderData!$AA$18,"0")+IF(B503="søndag",MedarbejderData!$AB$18,"0")</f>
        <v>0</v>
      </c>
      <c r="F503" s="254"/>
      <c r="G503" s="254"/>
      <c r="H503" s="254"/>
      <c r="I503" s="254"/>
      <c r="J503" s="258">
        <f>IF(E503+F503+G503&lt;Beregningsdata!$G$18,E503+F503+G503,E503+F503+G503-Beregningsdata!$G$17)</f>
        <v>0</v>
      </c>
      <c r="K503" s="259" t="str">
        <f>IF(J503&gt;Beregningsdata!$G$26,Beregningsdata!$F$26,IF(AND(J503&lt;J503+Beregningsdata!$F$26,J503&gt;Beregningsdata!$F$25),J503-Beregningsdata!$F$25,""))</f>
        <v/>
      </c>
      <c r="L503" s="259" t="str">
        <f>IF(J503&gt;Beregningsdata!$F$27,J503-Beregningsdata!$F$27,"")</f>
        <v/>
      </c>
      <c r="M503" s="254"/>
      <c r="N503" s="254"/>
      <c r="O503" s="254"/>
      <c r="P503" s="211">
        <f>IF(D503="Ferie",Beregningsdata!$E$6,"0")+IF(D503="Feriefridag",Beregningsdata!$E$12,"0")+IF(D503="Fri",Beregningsdata!$E$11,"0")+IF(D503="Syg",Beregningsdata!$E$8,"0")+IF(D503="Barns Sygedag",Beregningsdata!$E$9,"0")+IF(D503="Barsel",Beregningsdata!$E$10,"0")</f>
        <v>0</v>
      </c>
    </row>
    <row r="504" spans="1:16" ht="16.5" x14ac:dyDescent="0.25">
      <c r="A504" s="173" t="str">
        <f t="shared" si="51"/>
        <v/>
      </c>
      <c r="B504" s="174" t="str">
        <f t="shared" si="52"/>
        <v>Fredag</v>
      </c>
      <c r="C504" s="176">
        <f t="shared" si="53"/>
        <v>43777</v>
      </c>
      <c r="D504" s="253"/>
      <c r="E504" s="287">
        <f>IF(B504="mandag",MedarbejderData!$V$18,"0")+IF(B504="tirsdag",MedarbejderData!$W$18,"0")+IF(B504="Onsdag",MedarbejderData!$X$18,"0")+IF(B504="torsdag",MedarbejderData!$Y$18,"0")+IF(B504="fredag",MedarbejderData!$Z$18,"0")+IF(B504="lørdag",MedarbejderData!$AA$18,"0")+IF(B504="søndag",MedarbejderData!$AB$18,"0")</f>
        <v>0</v>
      </c>
      <c r="F504" s="254"/>
      <c r="G504" s="254"/>
      <c r="H504" s="254"/>
      <c r="I504" s="254"/>
      <c r="J504" s="258">
        <f>IF(E504+F504+G504&lt;Beregningsdata!$G$18,E504+F504+G504,E504+F504+G504-Beregningsdata!$G$17)</f>
        <v>0</v>
      </c>
      <c r="K504" s="259" t="str">
        <f>IF(J504&gt;Beregningsdata!$G$26,Beregningsdata!$F$26,IF(AND(J504&lt;J504+Beregningsdata!$F$26,J504&gt;Beregningsdata!$F$25),J504-Beregningsdata!$F$25,""))</f>
        <v/>
      </c>
      <c r="L504" s="259" t="str">
        <f>IF(J504&gt;Beregningsdata!$F$27,J504-Beregningsdata!$F$27,"")</f>
        <v/>
      </c>
      <c r="M504" s="254"/>
      <c r="N504" s="254"/>
      <c r="O504" s="254"/>
      <c r="P504" s="211">
        <f>IF(D504="Ferie",Beregningsdata!$E$6,"0")+IF(D504="Feriefridag",Beregningsdata!$E$12,"0")+IF(D504="Fri",Beregningsdata!$E$11,"0")+IF(D504="Syg",Beregningsdata!$E$8,"0")+IF(D504="Barns Sygedag",Beregningsdata!$E$9,"0")+IF(D504="Barsel",Beregningsdata!$E$10,"0")</f>
        <v>0</v>
      </c>
    </row>
    <row r="505" spans="1:16" ht="16.5" x14ac:dyDescent="0.25">
      <c r="A505" s="173" t="str">
        <f t="shared" si="51"/>
        <v/>
      </c>
      <c r="B505" s="174" t="str">
        <f t="shared" si="52"/>
        <v>Lørdag</v>
      </c>
      <c r="C505" s="176">
        <f t="shared" si="53"/>
        <v>43778</v>
      </c>
      <c r="D505" s="253"/>
      <c r="E505" s="287">
        <f>IF(B505="mandag",MedarbejderData!$V$18,"0")+IF(B505="tirsdag",MedarbejderData!$W$18,"0")+IF(B505="Onsdag",MedarbejderData!$X$18,"0")+IF(B505="torsdag",MedarbejderData!$Y$18,"0")+IF(B505="fredag",MedarbejderData!$Z$18,"0")+IF(B505="lørdag",MedarbejderData!$AA$18,"0")+IF(B505="søndag",MedarbejderData!$AB$18,"0")</f>
        <v>0</v>
      </c>
      <c r="F505" s="254"/>
      <c r="G505" s="254"/>
      <c r="H505" s="254"/>
      <c r="I505" s="254"/>
      <c r="J505" s="258">
        <f>IF(E505+F505+G505&lt;Beregningsdata!$G$18,E505+F505+G505,E505+F505+G505-Beregningsdata!$G$17)</f>
        <v>0</v>
      </c>
      <c r="K505" s="259" t="str">
        <f>IF(J505&gt;Beregningsdata!$G$26,Beregningsdata!$F$26,IF(AND(J505&lt;J505+Beregningsdata!$F$26,J505&gt;Beregningsdata!$F$25),J505-Beregningsdata!$F$25,""))</f>
        <v/>
      </c>
      <c r="L505" s="259" t="str">
        <f>IF(J505&gt;Beregningsdata!$F$27,J505-Beregningsdata!$F$27,"")</f>
        <v/>
      </c>
      <c r="M505" s="254"/>
      <c r="N505" s="254"/>
      <c r="O505" s="254"/>
      <c r="P505" s="211">
        <f>IF(D505="Ferie",Beregningsdata!$E$6,"0")+IF(D505="Feriefridag",Beregningsdata!$E$12,"0")+IF(D505="Fri",Beregningsdata!$E$11,"0")+IF(D505="Syg",Beregningsdata!$E$8,"0")+IF(D505="Barns Sygedag",Beregningsdata!$E$9,"0")+IF(D505="Barsel",Beregningsdata!$E$10,"0")</f>
        <v>0</v>
      </c>
    </row>
    <row r="506" spans="1:16" ht="16.5" x14ac:dyDescent="0.25">
      <c r="A506" s="173" t="str">
        <f t="shared" si="51"/>
        <v/>
      </c>
      <c r="B506" s="174" t="str">
        <f t="shared" si="52"/>
        <v>Søndag</v>
      </c>
      <c r="C506" s="176">
        <f t="shared" si="53"/>
        <v>43779</v>
      </c>
      <c r="D506" s="253"/>
      <c r="E506" s="287">
        <f>IF(B506="mandag",MedarbejderData!$V$18,"0")+IF(B506="tirsdag",MedarbejderData!$W$18,"0")+IF(B506="Onsdag",MedarbejderData!$X$18,"0")+IF(B506="torsdag",MedarbejderData!$Y$18,"0")+IF(B506="fredag",MedarbejderData!$Z$18,"0")+IF(B506="lørdag",MedarbejderData!$AA$18,"0")+IF(B506="søndag",MedarbejderData!$AB$18,"0")</f>
        <v>0</v>
      </c>
      <c r="F506" s="254"/>
      <c r="G506" s="254"/>
      <c r="H506" s="254"/>
      <c r="I506" s="254"/>
      <c r="J506" s="258">
        <f>IF(E506+F506+G506&lt;Beregningsdata!$G$18,E506+F506+G506,E506+F506+G506-Beregningsdata!$G$17)</f>
        <v>0</v>
      </c>
      <c r="K506" s="259" t="str">
        <f>IF(J506&gt;Beregningsdata!$G$26,Beregningsdata!$F$26,IF(AND(J506&lt;J506+Beregningsdata!$F$26,J506&gt;Beregningsdata!$F$25),J506-Beregningsdata!$F$25,""))</f>
        <v/>
      </c>
      <c r="L506" s="259" t="str">
        <f>IF(J506&gt;Beregningsdata!$F$27,J506-Beregningsdata!$F$27,"")</f>
        <v/>
      </c>
      <c r="M506" s="254"/>
      <c r="N506" s="254"/>
      <c r="O506" s="254"/>
      <c r="P506" s="211">
        <f>IF(D506="Ferie",Beregningsdata!$E$6,"0")+IF(D506="Feriefridag",Beregningsdata!$E$12,"0")+IF(D506="Fri",Beregningsdata!$E$11,"0")+IF(D506="Syg",Beregningsdata!$E$8,"0")+IF(D506="Barns Sygedag",Beregningsdata!$E$9,"0")+IF(D506="Barsel",Beregningsdata!$E$10,"0")</f>
        <v>0</v>
      </c>
    </row>
    <row r="507" spans="1:16" ht="16.5" x14ac:dyDescent="0.25">
      <c r="A507" s="173">
        <f t="shared" si="51"/>
        <v>46</v>
      </c>
      <c r="B507" s="174" t="str">
        <f t="shared" si="52"/>
        <v>Mandag</v>
      </c>
      <c r="C507" s="176">
        <f t="shared" si="53"/>
        <v>43780</v>
      </c>
      <c r="D507" s="253"/>
      <c r="E507" s="287">
        <f>IF(B507="mandag",MedarbejderData!$V$18,"0")+IF(B507="tirsdag",MedarbejderData!$W$18,"0")+IF(B507="Onsdag",MedarbejderData!$X$18,"0")+IF(B507="torsdag",MedarbejderData!$Y$18,"0")+IF(B507="fredag",MedarbejderData!$Z$18,"0")+IF(B507="lørdag",MedarbejderData!$AA$18,"0")+IF(B507="søndag",MedarbejderData!$AB$18,"0")</f>
        <v>0</v>
      </c>
      <c r="F507" s="254"/>
      <c r="G507" s="254"/>
      <c r="H507" s="254"/>
      <c r="I507" s="254"/>
      <c r="J507" s="258">
        <f>IF(E507+F507+G507&lt;Beregningsdata!$G$18,E507+F507+G507,E507+F507+G507-Beregningsdata!$G$17)</f>
        <v>0</v>
      </c>
      <c r="K507" s="259" t="str">
        <f>IF(J507&gt;Beregningsdata!$G$26,Beregningsdata!$F$26,IF(AND(J507&lt;J507+Beregningsdata!$F$26,J507&gt;Beregningsdata!$F$25),J507-Beregningsdata!$F$25,""))</f>
        <v/>
      </c>
      <c r="L507" s="259" t="str">
        <f>IF(J507&gt;Beregningsdata!$F$27,J507-Beregningsdata!$F$27,"")</f>
        <v/>
      </c>
      <c r="M507" s="254"/>
      <c r="N507" s="254"/>
      <c r="O507" s="254"/>
      <c r="P507" s="211">
        <f>IF(D507="Ferie",Beregningsdata!$E$6,"0")+IF(D507="Feriefridag",Beregningsdata!$E$12,"0")+IF(D507="Fri",Beregningsdata!$E$11,"0")+IF(D507="Syg",Beregningsdata!$E$8,"0")+IF(D507="Barns Sygedag",Beregningsdata!$E$9,"0")+IF(D507="Barsel",Beregningsdata!$E$10,"0")</f>
        <v>0</v>
      </c>
    </row>
    <row r="508" spans="1:16" ht="16.5" x14ac:dyDescent="0.25">
      <c r="A508" s="173" t="str">
        <f t="shared" si="51"/>
        <v/>
      </c>
      <c r="B508" s="174" t="str">
        <f t="shared" si="52"/>
        <v>Tirsdag</v>
      </c>
      <c r="C508" s="176">
        <f t="shared" si="53"/>
        <v>43781</v>
      </c>
      <c r="D508" s="253"/>
      <c r="E508" s="287">
        <f>IF(B508="mandag",MedarbejderData!$V$18,"0")+IF(B508="tirsdag",MedarbejderData!$W$18,"0")+IF(B508="Onsdag",MedarbejderData!$X$18,"0")+IF(B508="torsdag",MedarbejderData!$Y$18,"0")+IF(B508="fredag",MedarbejderData!$Z$18,"0")+IF(B508="lørdag",MedarbejderData!$AA$18,"0")+IF(B508="søndag",MedarbejderData!$AB$18,"0")</f>
        <v>0</v>
      </c>
      <c r="F508" s="254"/>
      <c r="G508" s="254"/>
      <c r="H508" s="254"/>
      <c r="I508" s="254"/>
      <c r="J508" s="258">
        <f>IF(E508+F508+G508&lt;Beregningsdata!$G$18,E508+F508+G508,E508+F508+G508-Beregningsdata!$G$17)</f>
        <v>0</v>
      </c>
      <c r="K508" s="259" t="str">
        <f>IF(J508&gt;Beregningsdata!$G$26,Beregningsdata!$F$26,IF(AND(J508&lt;J508+Beregningsdata!$F$26,J508&gt;Beregningsdata!$F$25),J508-Beregningsdata!$F$25,""))</f>
        <v/>
      </c>
      <c r="L508" s="259" t="str">
        <f>IF(J508&gt;Beregningsdata!$F$27,J508-Beregningsdata!$F$27,"")</f>
        <v/>
      </c>
      <c r="M508" s="254"/>
      <c r="N508" s="254"/>
      <c r="O508" s="254"/>
      <c r="P508" s="211">
        <f>IF(D508="Ferie",Beregningsdata!$E$6,"0")+IF(D508="Feriefridag",Beregningsdata!$E$12,"0")+IF(D508="Fri",Beregningsdata!$E$11,"0")+IF(D508="Syg",Beregningsdata!$E$8,"0")+IF(D508="Barns Sygedag",Beregningsdata!$E$9,"0")+IF(D508="Barsel",Beregningsdata!$E$10,"0")</f>
        <v>0</v>
      </c>
    </row>
    <row r="509" spans="1:16" ht="16.5" x14ac:dyDescent="0.25">
      <c r="A509" s="173" t="str">
        <f t="shared" si="51"/>
        <v/>
      </c>
      <c r="B509" s="174" t="str">
        <f t="shared" si="52"/>
        <v>Onsdag</v>
      </c>
      <c r="C509" s="176">
        <f t="shared" si="53"/>
        <v>43782</v>
      </c>
      <c r="D509" s="253"/>
      <c r="E509" s="287">
        <f>IF(B509="mandag",MedarbejderData!$V$18,"0")+IF(B509="tirsdag",MedarbejderData!$W$18,"0")+IF(B509="Onsdag",MedarbejderData!$X$18,"0")+IF(B509="torsdag",MedarbejderData!$Y$18,"0")+IF(B509="fredag",MedarbejderData!$Z$18,"0")+IF(B509="lørdag",MedarbejderData!$AA$18,"0")+IF(B509="søndag",MedarbejderData!$AB$18,"0")</f>
        <v>0</v>
      </c>
      <c r="F509" s="254"/>
      <c r="G509" s="254"/>
      <c r="H509" s="254"/>
      <c r="I509" s="254"/>
      <c r="J509" s="258">
        <f>IF(E509+F509+G509&lt;Beregningsdata!$G$18,E509+F509+G509,E509+F509+G509-Beregningsdata!$G$17)</f>
        <v>0</v>
      </c>
      <c r="K509" s="259" t="str">
        <f>IF(J509&gt;Beregningsdata!$G$26,Beregningsdata!$F$26,IF(AND(J509&lt;J509+Beregningsdata!$F$26,J509&gt;Beregningsdata!$F$25),J509-Beregningsdata!$F$25,""))</f>
        <v/>
      </c>
      <c r="L509" s="259" t="str">
        <f>IF(J509&gt;Beregningsdata!$F$27,J509-Beregningsdata!$F$27,"")</f>
        <v/>
      </c>
      <c r="M509" s="254"/>
      <c r="N509" s="254"/>
      <c r="O509" s="254"/>
      <c r="P509" s="211">
        <f>IF(D509="Ferie",Beregningsdata!$E$6,"0")+IF(D509="Feriefridag",Beregningsdata!$E$12,"0")+IF(D509="Fri",Beregningsdata!$E$11,"0")+IF(D509="Syg",Beregningsdata!$E$8,"0")+IF(D509="Barns Sygedag",Beregningsdata!$E$9,"0")+IF(D509="Barsel",Beregningsdata!$E$10,"0")</f>
        <v>0</v>
      </c>
    </row>
    <row r="510" spans="1:16" ht="16.5" x14ac:dyDescent="0.25">
      <c r="A510" s="173" t="str">
        <f t="shared" si="51"/>
        <v/>
      </c>
      <c r="B510" s="174" t="str">
        <f t="shared" si="52"/>
        <v>Torsdag</v>
      </c>
      <c r="C510" s="176">
        <f t="shared" si="53"/>
        <v>43783</v>
      </c>
      <c r="D510" s="253"/>
      <c r="E510" s="287">
        <f>IF(B510="mandag",MedarbejderData!$V$18,"0")+IF(B510="tirsdag",MedarbejderData!$W$18,"0")+IF(B510="Onsdag",MedarbejderData!$X$18,"0")+IF(B510="torsdag",MedarbejderData!$Y$18,"0")+IF(B510="fredag",MedarbejderData!$Z$18,"0")+IF(B510="lørdag",MedarbejderData!$AA$18,"0")+IF(B510="søndag",MedarbejderData!$AB$18,"0")</f>
        <v>0</v>
      </c>
      <c r="F510" s="254"/>
      <c r="G510" s="254"/>
      <c r="H510" s="254"/>
      <c r="I510" s="254"/>
      <c r="J510" s="258">
        <f>IF(E510+F510+G510&lt;Beregningsdata!$G$18,E510+F510+G510,E510+F510+G510-Beregningsdata!$G$17)</f>
        <v>0</v>
      </c>
      <c r="K510" s="259" t="str">
        <f>IF(J510&gt;Beregningsdata!$G$26,Beregningsdata!$F$26,IF(AND(J510&lt;J510+Beregningsdata!$F$26,J510&gt;Beregningsdata!$F$25),J510-Beregningsdata!$F$25,""))</f>
        <v/>
      </c>
      <c r="L510" s="259" t="str">
        <f>IF(J510&gt;Beregningsdata!$F$27,J510-Beregningsdata!$F$27,"")</f>
        <v/>
      </c>
      <c r="M510" s="254"/>
      <c r="N510" s="254"/>
      <c r="O510" s="254"/>
      <c r="P510" s="211">
        <f>IF(D510="Ferie",Beregningsdata!$E$6,"0")+IF(D510="Feriefridag",Beregningsdata!$E$12,"0")+IF(D510="Fri",Beregningsdata!$E$11,"0")+IF(D510="Syg",Beregningsdata!$E$8,"0")+IF(D510="Barns Sygedag",Beregningsdata!$E$9,"0")+IF(D510="Barsel",Beregningsdata!$E$10,"0")</f>
        <v>0</v>
      </c>
    </row>
    <row r="511" spans="1:16" ht="16.5" x14ac:dyDescent="0.25">
      <c r="A511" s="173" t="str">
        <f t="shared" si="51"/>
        <v/>
      </c>
      <c r="B511" s="174" t="str">
        <f t="shared" si="52"/>
        <v>Fredag</v>
      </c>
      <c r="C511" s="176">
        <f t="shared" si="53"/>
        <v>43784</v>
      </c>
      <c r="D511" s="253"/>
      <c r="E511" s="287">
        <f>IF(B511="mandag",MedarbejderData!$V$18,"0")+IF(B511="tirsdag",MedarbejderData!$W$18,"0")+IF(B511="Onsdag",MedarbejderData!$X$18,"0")+IF(B511="torsdag",MedarbejderData!$Y$18,"0")+IF(B511="fredag",MedarbejderData!$Z$18,"0")+IF(B511="lørdag",MedarbejderData!$AA$18,"0")+IF(B511="søndag",MedarbejderData!$AB$18,"0")</f>
        <v>0</v>
      </c>
      <c r="F511" s="254"/>
      <c r="G511" s="254"/>
      <c r="H511" s="254"/>
      <c r="I511" s="254"/>
      <c r="J511" s="258">
        <f>IF(E511+F511+G511&lt;Beregningsdata!$G$18,E511+F511+G511,E511+F511+G511-Beregningsdata!$G$17)</f>
        <v>0</v>
      </c>
      <c r="K511" s="259" t="str">
        <f>IF(J511&gt;Beregningsdata!$G$26,Beregningsdata!$F$26,IF(AND(J511&lt;J511+Beregningsdata!$F$26,J511&gt;Beregningsdata!$F$25),J511-Beregningsdata!$F$25,""))</f>
        <v/>
      </c>
      <c r="L511" s="259" t="str">
        <f>IF(J511&gt;Beregningsdata!$F$27,J511-Beregningsdata!$F$27,"")</f>
        <v/>
      </c>
      <c r="M511" s="254"/>
      <c r="N511" s="254"/>
      <c r="O511" s="254"/>
      <c r="P511" s="211">
        <f>IF(D511="Ferie",Beregningsdata!$E$6,"0")+IF(D511="Feriefridag",Beregningsdata!$E$12,"0")+IF(D511="Fri",Beregningsdata!$E$11,"0")+IF(D511="Syg",Beregningsdata!$E$8,"0")+IF(D511="Barns Sygedag",Beregningsdata!$E$9,"0")+IF(D511="Barsel",Beregningsdata!$E$10,"0")</f>
        <v>0</v>
      </c>
    </row>
    <row r="512" spans="1:16" ht="16.5" x14ac:dyDescent="0.25">
      <c r="A512" s="173" t="str">
        <f t="shared" si="51"/>
        <v/>
      </c>
      <c r="B512" s="174" t="str">
        <f t="shared" si="52"/>
        <v>Lørdag</v>
      </c>
      <c r="C512" s="176">
        <f t="shared" si="53"/>
        <v>43785</v>
      </c>
      <c r="D512" s="253"/>
      <c r="E512" s="287">
        <f>IF(B512="mandag",MedarbejderData!$V$18,"0")+IF(B512="tirsdag",MedarbejderData!$W$18,"0")+IF(B512="Onsdag",MedarbejderData!$X$18,"0")+IF(B512="torsdag",MedarbejderData!$Y$18,"0")+IF(B512="fredag",MedarbejderData!$Z$18,"0")+IF(B512="lørdag",MedarbejderData!$AA$18,"0")+IF(B512="søndag",MedarbejderData!$AB$18,"0")</f>
        <v>0</v>
      </c>
      <c r="F512" s="254"/>
      <c r="G512" s="254"/>
      <c r="H512" s="254"/>
      <c r="I512" s="254"/>
      <c r="J512" s="258">
        <f>IF(E512+F512+G512&lt;Beregningsdata!$G$18,E512+F512+G512,E512+F512+G512-Beregningsdata!$G$17)</f>
        <v>0</v>
      </c>
      <c r="K512" s="259" t="str">
        <f>IF(J512&gt;Beregningsdata!$G$26,Beregningsdata!$F$26,IF(AND(J512&lt;J512+Beregningsdata!$F$26,J512&gt;Beregningsdata!$F$25),J512-Beregningsdata!$F$25,""))</f>
        <v/>
      </c>
      <c r="L512" s="259" t="str">
        <f>IF(J512&gt;Beregningsdata!$F$27,J512-Beregningsdata!$F$27,"")</f>
        <v/>
      </c>
      <c r="M512" s="254"/>
      <c r="N512" s="254"/>
      <c r="O512" s="254"/>
      <c r="P512" s="211">
        <f>IF(D512="Ferie",Beregningsdata!$E$6,"0")+IF(D512="Feriefridag",Beregningsdata!$E$12,"0")+IF(D512="Fri",Beregningsdata!$E$11,"0")+IF(D512="Syg",Beregningsdata!$E$8,"0")+IF(D512="Barns Sygedag",Beregningsdata!$E$9,"0")+IF(D512="Barsel",Beregningsdata!$E$10,"0")</f>
        <v>0</v>
      </c>
    </row>
    <row r="513" spans="1:16" ht="16.5" x14ac:dyDescent="0.25">
      <c r="A513" s="173" t="str">
        <f t="shared" si="51"/>
        <v/>
      </c>
      <c r="B513" s="174" t="str">
        <f t="shared" si="52"/>
        <v>Søndag</v>
      </c>
      <c r="C513" s="176">
        <f t="shared" si="53"/>
        <v>43786</v>
      </c>
      <c r="D513" s="253"/>
      <c r="E513" s="287">
        <f>IF(B513="mandag",MedarbejderData!$V$18,"0")+IF(B513="tirsdag",MedarbejderData!$W$18,"0")+IF(B513="Onsdag",MedarbejderData!$X$18,"0")+IF(B513="torsdag",MedarbejderData!$Y$18,"0")+IF(B513="fredag",MedarbejderData!$Z$18,"0")+IF(B513="lørdag",MedarbejderData!$AA$18,"0")+IF(B513="søndag",MedarbejderData!$AB$18,"0")</f>
        <v>0</v>
      </c>
      <c r="F513" s="254"/>
      <c r="G513" s="254"/>
      <c r="H513" s="254"/>
      <c r="I513" s="254"/>
      <c r="J513" s="258">
        <f>IF(E513+F513+G513&lt;Beregningsdata!$G$18,E513+F513+G513,E513+F513+G513-Beregningsdata!$G$17)</f>
        <v>0</v>
      </c>
      <c r="K513" s="259" t="str">
        <f>IF(J513&gt;Beregningsdata!$G$26,Beregningsdata!$F$26,IF(AND(J513&lt;J513+Beregningsdata!$F$26,J513&gt;Beregningsdata!$F$25),J513-Beregningsdata!$F$25,""))</f>
        <v/>
      </c>
      <c r="L513" s="259" t="str">
        <f>IF(J513&gt;Beregningsdata!$F$27,J513-Beregningsdata!$F$27,"")</f>
        <v/>
      </c>
      <c r="M513" s="254"/>
      <c r="N513" s="254"/>
      <c r="O513" s="254"/>
      <c r="P513" s="211">
        <f>IF(D513="Ferie",Beregningsdata!$E$6,"0")+IF(D513="Feriefridag",Beregningsdata!$E$12,"0")+IF(D513="Fri",Beregningsdata!$E$11,"0")+IF(D513="Syg",Beregningsdata!$E$8,"0")+IF(D513="Barns Sygedag",Beregningsdata!$E$9,"0")+IF(D513="Barsel",Beregningsdata!$E$10,"0")</f>
        <v>0</v>
      </c>
    </row>
    <row r="514" spans="1:16" ht="16.5" x14ac:dyDescent="0.25">
      <c r="A514" s="173">
        <f t="shared" si="51"/>
        <v>47</v>
      </c>
      <c r="B514" s="174" t="str">
        <f t="shared" si="52"/>
        <v>Mandag</v>
      </c>
      <c r="C514" s="177">
        <f t="shared" si="53"/>
        <v>43787</v>
      </c>
      <c r="D514" s="253"/>
      <c r="E514" s="287">
        <f>IF(B514="mandag",MedarbejderData!$V$18,"0")+IF(B514="tirsdag",MedarbejderData!$W$18,"0")+IF(B514="Onsdag",MedarbejderData!$X$18,"0")+IF(B514="torsdag",MedarbejderData!$Y$18,"0")+IF(B514="fredag",MedarbejderData!$Z$18,"0")+IF(B514="lørdag",MedarbejderData!$AA$18,"0")+IF(B514="søndag",MedarbejderData!$AB$18,"0")</f>
        <v>0</v>
      </c>
      <c r="F514" s="254"/>
      <c r="G514" s="254"/>
      <c r="H514" s="254"/>
      <c r="I514" s="254"/>
      <c r="J514" s="258">
        <f>IF(E514+F514+G514&lt;Beregningsdata!$G$18,E514+F514+G514,E514+F514+G514-Beregningsdata!$G$17)</f>
        <v>0</v>
      </c>
      <c r="K514" s="259" t="str">
        <f>IF(J514&gt;Beregningsdata!$G$26,Beregningsdata!$F$26,IF(AND(J514&lt;J514+Beregningsdata!$F$26,J514&gt;Beregningsdata!$F$25),J514-Beregningsdata!$F$25,""))</f>
        <v/>
      </c>
      <c r="L514" s="259" t="str">
        <f>IF(J514&gt;Beregningsdata!$F$27,J514-Beregningsdata!$F$27,"")</f>
        <v/>
      </c>
      <c r="M514" s="254"/>
      <c r="N514" s="254"/>
      <c r="O514" s="254"/>
      <c r="P514" s="212">
        <f>IF(D514="Ferie",Beregningsdata!$E$6,"0")+IF(D514="Feriefridag",Beregningsdata!$E$12,"0")+IF(D514="Fri",Beregningsdata!$E$11,"0")+IF(D514="Syg",Beregningsdata!$E$8,"0")+IF(D514="Barns Sygedag",Beregningsdata!$E$9,"0")+IF(D514="Barsel",Beregningsdata!$E$10,"0")</f>
        <v>0</v>
      </c>
    </row>
    <row r="515" spans="1:16" ht="16.5" x14ac:dyDescent="0.25">
      <c r="A515" s="178"/>
      <c r="B515" s="179"/>
      <c r="C515" s="180"/>
      <c r="D515" s="206"/>
      <c r="E515" s="215">
        <f>SUM(E480:E514)</f>
        <v>0</v>
      </c>
      <c r="F515" s="215">
        <f t="shared" ref="F515:I515" si="54">SUM(F480:F514)</f>
        <v>0</v>
      </c>
      <c r="G515" s="215">
        <f t="shared" si="54"/>
        <v>0</v>
      </c>
      <c r="H515" s="215">
        <f t="shared" si="54"/>
        <v>0</v>
      </c>
      <c r="I515" s="215">
        <f t="shared" si="54"/>
        <v>0</v>
      </c>
      <c r="J515" s="215">
        <f>SUM(J480:J514)</f>
        <v>0</v>
      </c>
      <c r="K515" s="215">
        <f t="shared" ref="K515:N515" si="55">SUM(K480:K514)</f>
        <v>0</v>
      </c>
      <c r="L515" s="215">
        <f t="shared" si="55"/>
        <v>0</v>
      </c>
      <c r="M515" s="215">
        <f t="shared" si="55"/>
        <v>0</v>
      </c>
      <c r="N515" s="215">
        <f t="shared" si="55"/>
        <v>0</v>
      </c>
      <c r="O515" s="215">
        <f>SUM(O480:O514)</f>
        <v>0</v>
      </c>
      <c r="P515" s="221"/>
    </row>
    <row r="516" spans="1:16" x14ac:dyDescent="0.25">
      <c r="A516" s="182"/>
      <c r="B516" s="183"/>
      <c r="C516" s="183"/>
      <c r="D516" s="183"/>
      <c r="E516" s="184"/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6"/>
    </row>
    <row r="517" spans="1:16" x14ac:dyDescent="0.25">
      <c r="A517" s="187" t="s">
        <v>87</v>
      </c>
      <c r="B517" s="343"/>
      <c r="C517" s="344"/>
      <c r="D517" s="267"/>
      <c r="E517" s="269"/>
      <c r="F517" s="268"/>
      <c r="G517" s="185"/>
      <c r="H517" s="185"/>
      <c r="I517" s="185"/>
      <c r="J517" s="185"/>
      <c r="K517" s="185"/>
      <c r="L517" s="185"/>
      <c r="M517" s="185"/>
      <c r="N517" s="185"/>
      <c r="O517" s="185"/>
      <c r="P517" s="186"/>
    </row>
    <row r="518" spans="1:16" x14ac:dyDescent="0.25">
      <c r="A518" s="187" t="s">
        <v>87</v>
      </c>
      <c r="B518" s="343"/>
      <c r="C518" s="345"/>
      <c r="D518" s="267"/>
      <c r="E518" s="269"/>
      <c r="F518" s="268"/>
      <c r="G518" s="185"/>
      <c r="H518" s="185"/>
      <c r="I518" s="185"/>
      <c r="J518" s="185"/>
      <c r="K518" s="185"/>
      <c r="L518" s="185"/>
      <c r="M518" s="185"/>
      <c r="N518" s="185"/>
      <c r="O518" s="185"/>
      <c r="P518" s="186"/>
    </row>
    <row r="519" spans="1:16" x14ac:dyDescent="0.25">
      <c r="A519" s="187" t="s">
        <v>87</v>
      </c>
      <c r="B519" s="343"/>
      <c r="C519" s="345"/>
      <c r="D519" s="267"/>
      <c r="E519" s="269"/>
      <c r="F519" s="268"/>
      <c r="G519" s="185"/>
      <c r="H519" s="185"/>
      <c r="I519" s="185"/>
      <c r="J519" s="185"/>
      <c r="K519" s="185"/>
      <c r="L519" s="185"/>
      <c r="M519" s="185"/>
      <c r="N519" s="185"/>
      <c r="O519" s="185"/>
      <c r="P519" s="186"/>
    </row>
    <row r="520" spans="1:16" x14ac:dyDescent="0.25">
      <c r="A520" s="188"/>
      <c r="B520" s="189"/>
      <c r="C520" s="189"/>
      <c r="D520" s="189"/>
      <c r="E520" s="190"/>
      <c r="F520" s="190"/>
      <c r="G520" s="190"/>
      <c r="H520" s="190"/>
      <c r="I520" s="190"/>
      <c r="J520" s="190"/>
      <c r="K520" s="190"/>
      <c r="L520" s="190"/>
      <c r="M520" s="190"/>
      <c r="N520" s="190"/>
      <c r="O520" s="190"/>
      <c r="P520" s="191"/>
    </row>
    <row r="521" spans="1:16" x14ac:dyDescent="0.25">
      <c r="A521" s="192"/>
      <c r="B521" s="192"/>
      <c r="C521" s="192"/>
      <c r="D521" s="192"/>
      <c r="E521" s="193"/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2"/>
    </row>
    <row r="522" spans="1:16" x14ac:dyDescent="0.25">
      <c r="A522" s="1">
        <v>12</v>
      </c>
    </row>
    <row r="523" spans="1:16" x14ac:dyDescent="0.25">
      <c r="A523" s="347" t="s">
        <v>0</v>
      </c>
      <c r="B523" s="348"/>
      <c r="C523" s="240" t="s">
        <v>148</v>
      </c>
      <c r="D523" s="172" t="s">
        <v>1</v>
      </c>
      <c r="E523" s="265"/>
    </row>
    <row r="524" spans="1:16" x14ac:dyDescent="0.25">
      <c r="A524" s="349" t="str">
        <f>MedarbejderData!B19</f>
        <v>n12</v>
      </c>
      <c r="B524" s="350"/>
      <c r="C524" s="243" t="str">
        <f>MedarbejderData!C19</f>
        <v>l12</v>
      </c>
      <c r="D524" s="243" t="str">
        <f>MedarbejderData!D19</f>
        <v>a12</v>
      </c>
      <c r="E524" s="266"/>
    </row>
    <row r="525" spans="1:16" ht="28.5" customHeight="1" x14ac:dyDescent="0.25">
      <c r="A525" s="346" t="s">
        <v>222</v>
      </c>
      <c r="B525" s="346" t="s">
        <v>150</v>
      </c>
      <c r="C525" s="346" t="s">
        <v>225</v>
      </c>
      <c r="D525" s="346" t="s">
        <v>224</v>
      </c>
      <c r="E525" s="346" t="str">
        <f>Beregningsdata!B21</f>
        <v>Rengøring</v>
      </c>
      <c r="F525" s="346" t="str">
        <f>Beregningsdata!C21</f>
        <v>Ventilation</v>
      </c>
      <c r="G525" s="346" t="str">
        <f>Beregningsdata!D21</f>
        <v>Vinduespolering</v>
      </c>
      <c r="H525" s="346" t="str">
        <f>Beregningsdata!E21</f>
        <v>Rengøring</v>
      </c>
      <c r="I525" s="346" t="str">
        <f>Beregningsdata!F21</f>
        <v>Graffiti</v>
      </c>
      <c r="J525" s="346" t="s">
        <v>230</v>
      </c>
      <c r="K525" s="328" t="s">
        <v>226</v>
      </c>
      <c r="L525" s="328" t="s">
        <v>60</v>
      </c>
      <c r="M525" s="328" t="s">
        <v>228</v>
      </c>
      <c r="N525" s="328" t="s">
        <v>227</v>
      </c>
      <c r="O525" s="328" t="s">
        <v>229</v>
      </c>
      <c r="P525" s="346" t="s">
        <v>223</v>
      </c>
    </row>
    <row r="526" spans="1:16" x14ac:dyDescent="0.25">
      <c r="A526" s="341"/>
      <c r="B526" s="341"/>
      <c r="C526" s="341"/>
      <c r="D526" s="341"/>
      <c r="E526" s="341"/>
      <c r="F526" s="341"/>
      <c r="G526" s="341"/>
      <c r="H526" s="341"/>
      <c r="I526" s="341"/>
      <c r="J526" s="341"/>
      <c r="K526" s="330"/>
      <c r="L526" s="330"/>
      <c r="M526" s="330"/>
      <c r="N526" s="330"/>
      <c r="O526" s="330"/>
      <c r="P526" s="340"/>
    </row>
    <row r="527" spans="1:16" ht="16.5" x14ac:dyDescent="0.25">
      <c r="A527" s="173" t="str">
        <f t="shared" ref="A527:A561" si="56">IF(OR(SUM(C527)&lt;360,AND(ROW()&lt;&gt;3,WEEKDAY(C527,WDT)&lt;&gt;1)),"",TRUNC((C527-WEEKDAY(C527,WDT)-DATE(YEAR(C527+4-WEEKDAY(C527,WDT)),1,-10))/7))</f>
        <v/>
      </c>
      <c r="B527" s="174" t="str">
        <f>PROPER(TEXT(C527,"dddd"))</f>
        <v>Tirsdag</v>
      </c>
      <c r="C527" s="175">
        <f>A3</f>
        <v>43753</v>
      </c>
      <c r="D527" s="253"/>
      <c r="E527" s="287">
        <f>IF(B527="mandag",MedarbejderData!$V$19,"0")+IF(B527="tirsdag",MedarbejderData!$W$19,"0")+IF(B527="Onsdag",MedarbejderData!$X$19,"0")+IF(B527="torsdag",MedarbejderData!$Y$19,"0")+IF(B527="fredag",MedarbejderData!$Z$19,"0")+IF(B527="lørdag",MedarbejderData!$AA$19,"0")+IF(B527="søndag",MedarbejderData!$AB$19,"0")</f>
        <v>0</v>
      </c>
      <c r="F527" s="254"/>
      <c r="G527" s="254"/>
      <c r="H527" s="254"/>
      <c r="I527" s="254"/>
      <c r="J527" s="258">
        <f>IF(E527+F527+G527&lt;Beregningsdata!$G$18,E527+F527+G527,E527+F527+G527-Beregningsdata!$G$17)</f>
        <v>0</v>
      </c>
      <c r="K527" s="259" t="str">
        <f>IF(J527&gt;Beregningsdata!$G$26,Beregningsdata!$F$26,IF(AND(J527&lt;J527+Beregningsdata!$F$26,J527&gt;Beregningsdata!$F$25),J527-Beregningsdata!$F$25,""))</f>
        <v/>
      </c>
      <c r="L527" s="259" t="str">
        <f>IF(J527&gt;Beregningsdata!$F$27,J527-Beregningsdata!$F$27,"")</f>
        <v/>
      </c>
      <c r="M527" s="254"/>
      <c r="N527" s="254"/>
      <c r="O527" s="254"/>
      <c r="P527" s="210">
        <f>IF(D527="Ferie",Beregningsdata!$E$6,"0")+IF(D527="Feriefridag",Beregningsdata!$E$12,"0")+IF(D527="Fri",Beregningsdata!$E$11,"0")+IF(D527="Syg",Beregningsdata!$E$8,"0")+IF(D527="Barns Sygedag",Beregningsdata!$E$9,"0")+IF(D527="Barsel",Beregningsdata!$E$10,"0")</f>
        <v>0</v>
      </c>
    </row>
    <row r="528" spans="1:16" ht="16.5" x14ac:dyDescent="0.25">
      <c r="A528" s="173" t="str">
        <f t="shared" si="56"/>
        <v/>
      </c>
      <c r="B528" s="174" t="str">
        <f t="shared" ref="B528:B561" si="57">PROPER(TEXT(C528,"dddd"))</f>
        <v>Onsdag</v>
      </c>
      <c r="C528" s="176">
        <f>C527+1</f>
        <v>43754</v>
      </c>
      <c r="D528" s="253"/>
      <c r="E528" s="287">
        <f>IF(B528="mandag",MedarbejderData!$V$19,"0")+IF(B528="tirsdag",MedarbejderData!$W$19,"0")+IF(B528="Onsdag",MedarbejderData!$X$19,"0")+IF(B528="torsdag",MedarbejderData!$Y$19,"0")+IF(B528="fredag",MedarbejderData!$Z$19,"0")+IF(B528="lørdag",MedarbejderData!$AA$19,"0")+IF(B528="søndag",MedarbejderData!$AB$19,"0")</f>
        <v>0</v>
      </c>
      <c r="F528" s="254"/>
      <c r="G528" s="254"/>
      <c r="H528" s="254"/>
      <c r="I528" s="254"/>
      <c r="J528" s="258">
        <f>IF(E528+F528+G528&lt;Beregningsdata!$G$18,E528+F528+G528,E528+F528+G528-Beregningsdata!$G$17)</f>
        <v>0</v>
      </c>
      <c r="K528" s="259" t="str">
        <f>IF(J528&gt;Beregningsdata!$G$26,Beregningsdata!$F$26,IF(AND(J528&lt;J528+Beregningsdata!$F$26,J528&gt;Beregningsdata!$F$25),J528-Beregningsdata!$F$25,""))</f>
        <v/>
      </c>
      <c r="L528" s="259" t="str">
        <f>IF(J528&gt;Beregningsdata!$F$27,J528-Beregningsdata!$F$27,"")</f>
        <v/>
      </c>
      <c r="M528" s="254"/>
      <c r="N528" s="254"/>
      <c r="O528" s="254"/>
      <c r="P528" s="211">
        <f>IF(D528="Ferie",Beregningsdata!$E$6,"0")+IF(D528="Feriefridag",Beregningsdata!$E$12,"0")+IF(D528="Fri",Beregningsdata!$E$11,"0")+IF(D528="Syg",Beregningsdata!$E$8,"0")+IF(D528="Barns Sygedag",Beregningsdata!$E$9,"0")+IF(D528="Barsel",Beregningsdata!$E$10,"0")</f>
        <v>0</v>
      </c>
    </row>
    <row r="529" spans="1:16" ht="16.5" x14ac:dyDescent="0.25">
      <c r="A529" s="173" t="str">
        <f t="shared" si="56"/>
        <v/>
      </c>
      <c r="B529" s="174" t="str">
        <f t="shared" si="57"/>
        <v>Torsdag</v>
      </c>
      <c r="C529" s="176">
        <f t="shared" ref="C529:C561" si="58">C528+1</f>
        <v>43755</v>
      </c>
      <c r="D529" s="253"/>
      <c r="E529" s="287">
        <f>IF(B529="mandag",MedarbejderData!$V$19,"0")+IF(B529="tirsdag",MedarbejderData!$W$19,"0")+IF(B529="Onsdag",MedarbejderData!$X$19,"0")+IF(B529="torsdag",MedarbejderData!$Y$19,"0")+IF(B529="fredag",MedarbejderData!$Z$19,"0")+IF(B529="lørdag",MedarbejderData!$AA$19,"0")+IF(B529="søndag",MedarbejderData!$AB$19,"0")</f>
        <v>0</v>
      </c>
      <c r="F529" s="254"/>
      <c r="G529" s="254"/>
      <c r="H529" s="254"/>
      <c r="I529" s="254"/>
      <c r="J529" s="258">
        <f>IF(E529+F529+G529&lt;Beregningsdata!$G$18,E529+F529+G529,E529+F529+G529-Beregningsdata!$G$17)</f>
        <v>0</v>
      </c>
      <c r="K529" s="259" t="str">
        <f>IF(J529&gt;Beregningsdata!$G$26,Beregningsdata!$F$26,IF(AND(J529&lt;J529+Beregningsdata!$F$26,J529&gt;Beregningsdata!$F$25),J529-Beregningsdata!$F$25,""))</f>
        <v/>
      </c>
      <c r="L529" s="259" t="str">
        <f>IF(J529&gt;Beregningsdata!$F$27,J529-Beregningsdata!$F$27,"")</f>
        <v/>
      </c>
      <c r="M529" s="254"/>
      <c r="N529" s="254"/>
      <c r="O529" s="254"/>
      <c r="P529" s="211">
        <f>IF(D529="Ferie",Beregningsdata!$E$6,"0")+IF(D529="Feriefridag",Beregningsdata!$E$12,"0")+IF(D529="Fri",Beregningsdata!$E$11,"0")+IF(D529="Syg",Beregningsdata!$E$8,"0")+IF(D529="Barns Sygedag",Beregningsdata!$E$9,"0")+IF(D529="Barsel",Beregningsdata!$E$10,"0")</f>
        <v>0</v>
      </c>
    </row>
    <row r="530" spans="1:16" ht="16.5" x14ac:dyDescent="0.25">
      <c r="A530" s="173" t="str">
        <f t="shared" si="56"/>
        <v/>
      </c>
      <c r="B530" s="174" t="str">
        <f t="shared" si="57"/>
        <v>Fredag</v>
      </c>
      <c r="C530" s="176">
        <f t="shared" si="58"/>
        <v>43756</v>
      </c>
      <c r="D530" s="253"/>
      <c r="E530" s="287">
        <f>IF(B530="mandag",MedarbejderData!$V$19,"0")+IF(B530="tirsdag",MedarbejderData!$W$19,"0")+IF(B530="Onsdag",MedarbejderData!$X$19,"0")+IF(B530="torsdag",MedarbejderData!$Y$19,"0")+IF(B530="fredag",MedarbejderData!$Z$19,"0")+IF(B530="lørdag",MedarbejderData!$AA$19,"0")+IF(B530="søndag",MedarbejderData!$AB$19,"0")</f>
        <v>0</v>
      </c>
      <c r="F530" s="254"/>
      <c r="G530" s="254"/>
      <c r="H530" s="254"/>
      <c r="I530" s="254"/>
      <c r="J530" s="258">
        <f>IF(E530+F530+G530&lt;Beregningsdata!$G$18,E530+F530+G530,E530+F530+G530-Beregningsdata!$G$17)</f>
        <v>0</v>
      </c>
      <c r="K530" s="259" t="str">
        <f>IF(J530&gt;Beregningsdata!$G$26,Beregningsdata!$F$26,IF(AND(J530&lt;J530+Beregningsdata!$F$26,J530&gt;Beregningsdata!$F$25),J530-Beregningsdata!$F$25,""))</f>
        <v/>
      </c>
      <c r="L530" s="259" t="str">
        <f>IF(J530&gt;Beregningsdata!$F$27,J530-Beregningsdata!$F$27,"")</f>
        <v/>
      </c>
      <c r="M530" s="254"/>
      <c r="N530" s="254"/>
      <c r="O530" s="254"/>
      <c r="P530" s="211">
        <f>IF(D530="Ferie",Beregningsdata!$E$6,"0")+IF(D530="Feriefridag",Beregningsdata!$E$12,"0")+IF(D530="Fri",Beregningsdata!$E$11,"0")+IF(D530="Syg",Beregningsdata!$E$8,"0")+IF(D530="Barns Sygedag",Beregningsdata!$E$9,"0")+IF(D530="Barsel",Beregningsdata!$E$10,"0")</f>
        <v>0</v>
      </c>
    </row>
    <row r="531" spans="1:16" ht="16.5" x14ac:dyDescent="0.25">
      <c r="A531" s="173" t="str">
        <f t="shared" si="56"/>
        <v/>
      </c>
      <c r="B531" s="174" t="str">
        <f t="shared" si="57"/>
        <v>Lørdag</v>
      </c>
      <c r="C531" s="176">
        <f t="shared" si="58"/>
        <v>43757</v>
      </c>
      <c r="D531" s="253"/>
      <c r="E531" s="287">
        <f>IF(B531="mandag",MedarbejderData!$V$19,"0")+IF(B531="tirsdag",MedarbejderData!$W$19,"0")+IF(B531="Onsdag",MedarbejderData!$X$19,"0")+IF(B531="torsdag",MedarbejderData!$Y$19,"0")+IF(B531="fredag",MedarbejderData!$Z$19,"0")+IF(B531="lørdag",MedarbejderData!$AA$19,"0")+IF(B531="søndag",MedarbejderData!$AB$19,"0")</f>
        <v>0</v>
      </c>
      <c r="F531" s="254"/>
      <c r="G531" s="254"/>
      <c r="H531" s="254"/>
      <c r="I531" s="254"/>
      <c r="J531" s="258">
        <f>IF(E531+F531+G531&lt;Beregningsdata!$G$18,E531+F531+G531,E531+F531+G531-Beregningsdata!$G$17)</f>
        <v>0</v>
      </c>
      <c r="K531" s="259" t="str">
        <f>IF(J531&gt;Beregningsdata!$G$26,Beregningsdata!$F$26,IF(AND(J531&lt;J531+Beregningsdata!$F$26,J531&gt;Beregningsdata!$F$25),J531-Beregningsdata!$F$25,""))</f>
        <v/>
      </c>
      <c r="L531" s="259" t="str">
        <f>IF(J531&gt;Beregningsdata!$F$27,J531-Beregningsdata!$F$27,"")</f>
        <v/>
      </c>
      <c r="M531" s="254"/>
      <c r="N531" s="254"/>
      <c r="O531" s="254"/>
      <c r="P531" s="211">
        <f>IF(D531="Ferie",Beregningsdata!$E$6,"0")+IF(D531="Feriefridag",Beregningsdata!$E$12,"0")+IF(D531="Fri",Beregningsdata!$E$11,"0")+IF(D531="Syg",Beregningsdata!$E$8,"0")+IF(D531="Barns Sygedag",Beregningsdata!$E$9,"0")+IF(D531="Barsel",Beregningsdata!$E$10,"0")</f>
        <v>0</v>
      </c>
    </row>
    <row r="532" spans="1:16" ht="16.5" x14ac:dyDescent="0.25">
      <c r="A532" s="173" t="str">
        <f t="shared" si="56"/>
        <v/>
      </c>
      <c r="B532" s="174" t="str">
        <f t="shared" si="57"/>
        <v>Søndag</v>
      </c>
      <c r="C532" s="176">
        <f t="shared" si="58"/>
        <v>43758</v>
      </c>
      <c r="D532" s="253"/>
      <c r="E532" s="287">
        <f>IF(B532="mandag",MedarbejderData!$V$19,"0")+IF(B532="tirsdag",MedarbejderData!$W$19,"0")+IF(B532="Onsdag",MedarbejderData!$X$19,"0")+IF(B532="torsdag",MedarbejderData!$Y$19,"0")+IF(B532="fredag",MedarbejderData!$Z$19,"0")+IF(B532="lørdag",MedarbejderData!$AA$19,"0")+IF(B532="søndag",MedarbejderData!$AB$19,"0")</f>
        <v>0</v>
      </c>
      <c r="F532" s="254"/>
      <c r="G532" s="254"/>
      <c r="H532" s="254"/>
      <c r="I532" s="254"/>
      <c r="J532" s="258">
        <f>IF(E532+F532+G532&lt;Beregningsdata!$G$18,E532+F532+G532,E532+F532+G532-Beregningsdata!$G$17)</f>
        <v>0</v>
      </c>
      <c r="K532" s="259" t="str">
        <f>IF(J532&gt;Beregningsdata!$G$26,Beregningsdata!$F$26,IF(AND(J532&lt;J532+Beregningsdata!$F$26,J532&gt;Beregningsdata!$F$25),J532-Beregningsdata!$F$25,""))</f>
        <v/>
      </c>
      <c r="L532" s="259" t="str">
        <f>IF(J532&gt;Beregningsdata!$F$27,J532-Beregningsdata!$F$27,"")</f>
        <v/>
      </c>
      <c r="M532" s="254"/>
      <c r="N532" s="254"/>
      <c r="O532" s="254"/>
      <c r="P532" s="211">
        <f>IF(D532="Ferie",Beregningsdata!$E$6,"0")+IF(D532="Feriefridag",Beregningsdata!$E$12,"0")+IF(D532="Fri",Beregningsdata!$E$11,"0")+IF(D532="Syg",Beregningsdata!$E$8,"0")+IF(D532="Barns Sygedag",Beregningsdata!$E$9,"0")+IF(D532="Barsel",Beregningsdata!$E$10,"0")</f>
        <v>0</v>
      </c>
    </row>
    <row r="533" spans="1:16" ht="16.5" x14ac:dyDescent="0.25">
      <c r="A533" s="173">
        <f t="shared" si="56"/>
        <v>43</v>
      </c>
      <c r="B533" s="174" t="str">
        <f t="shared" si="57"/>
        <v>Mandag</v>
      </c>
      <c r="C533" s="176">
        <f t="shared" si="58"/>
        <v>43759</v>
      </c>
      <c r="D533" s="253"/>
      <c r="E533" s="287">
        <f>IF(B533="mandag",MedarbejderData!$V$19,"0")+IF(B533="tirsdag",MedarbejderData!$W$19,"0")+IF(B533="Onsdag",MedarbejderData!$X$19,"0")+IF(B533="torsdag",MedarbejderData!$Y$19,"0")+IF(B533="fredag",MedarbejderData!$Z$19,"0")+IF(B533="lørdag",MedarbejderData!$AA$19,"0")+IF(B533="søndag",MedarbejderData!$AB$19,"0")</f>
        <v>0</v>
      </c>
      <c r="F533" s="254"/>
      <c r="G533" s="254"/>
      <c r="H533" s="254"/>
      <c r="I533" s="254"/>
      <c r="J533" s="258">
        <f>IF(E533+F533+G533&lt;Beregningsdata!$G$18,E533+F533+G533,E533+F533+G533-Beregningsdata!$G$17)</f>
        <v>0</v>
      </c>
      <c r="K533" s="259" t="str">
        <f>IF(J533&gt;Beregningsdata!$G$26,Beregningsdata!$F$26,IF(AND(J533&lt;J533+Beregningsdata!$F$26,J533&gt;Beregningsdata!$F$25),J533-Beregningsdata!$F$25,""))</f>
        <v/>
      </c>
      <c r="L533" s="259" t="str">
        <f>IF(J533&gt;Beregningsdata!$F$27,J533-Beregningsdata!$F$27,"")</f>
        <v/>
      </c>
      <c r="M533" s="254"/>
      <c r="N533" s="254"/>
      <c r="O533" s="254"/>
      <c r="P533" s="211">
        <f>IF(D533="Ferie",Beregningsdata!$E$6,"0")+IF(D533="Feriefridag",Beregningsdata!$E$12,"0")+IF(D533="Fri",Beregningsdata!$E$11,"0")+IF(D533="Syg",Beregningsdata!$E$8,"0")+IF(D533="Barns Sygedag",Beregningsdata!$E$9,"0")+IF(D533="Barsel",Beregningsdata!$E$10,"0")</f>
        <v>0</v>
      </c>
    </row>
    <row r="534" spans="1:16" ht="16.5" x14ac:dyDescent="0.25">
      <c r="A534" s="173" t="str">
        <f t="shared" si="56"/>
        <v/>
      </c>
      <c r="B534" s="174" t="str">
        <f t="shared" si="57"/>
        <v>Tirsdag</v>
      </c>
      <c r="C534" s="176">
        <f t="shared" si="58"/>
        <v>43760</v>
      </c>
      <c r="D534" s="253"/>
      <c r="E534" s="287">
        <f>IF(B534="mandag",MedarbejderData!$V$19,"0")+IF(B534="tirsdag",MedarbejderData!$W$19,"0")+IF(B534="Onsdag",MedarbejderData!$X$19,"0")+IF(B534="torsdag",MedarbejderData!$Y$19,"0")+IF(B534="fredag",MedarbejderData!$Z$19,"0")+IF(B534="lørdag",MedarbejderData!$AA$19,"0")+IF(B534="søndag",MedarbejderData!$AB$19,"0")</f>
        <v>0</v>
      </c>
      <c r="F534" s="254"/>
      <c r="G534" s="254"/>
      <c r="H534" s="254"/>
      <c r="I534" s="254"/>
      <c r="J534" s="258">
        <f>IF(E534+F534+G534&lt;Beregningsdata!$G$18,E534+F534+G534,E534+F534+G534-Beregningsdata!$G$17)</f>
        <v>0</v>
      </c>
      <c r="K534" s="259" t="str">
        <f>IF(J534&gt;Beregningsdata!$G$26,Beregningsdata!$F$26,IF(AND(J534&lt;J534+Beregningsdata!$F$26,J534&gt;Beregningsdata!$F$25),J534-Beregningsdata!$F$25,""))</f>
        <v/>
      </c>
      <c r="L534" s="259" t="str">
        <f>IF(J534&gt;Beregningsdata!$F$27,J534-Beregningsdata!$F$27,"")</f>
        <v/>
      </c>
      <c r="M534" s="254"/>
      <c r="N534" s="254"/>
      <c r="O534" s="254"/>
      <c r="P534" s="211">
        <f>IF(D534="Ferie",Beregningsdata!$E$6,"0")+IF(D534="Feriefridag",Beregningsdata!$E$12,"0")+IF(D534="Fri",Beregningsdata!$E$11,"0")+IF(D534="Syg",Beregningsdata!$E$8,"0")+IF(D534="Barns Sygedag",Beregningsdata!$E$9,"0")+IF(D534="Barsel",Beregningsdata!$E$10,"0")</f>
        <v>0</v>
      </c>
    </row>
    <row r="535" spans="1:16" ht="16.5" x14ac:dyDescent="0.25">
      <c r="A535" s="173" t="str">
        <f t="shared" si="56"/>
        <v/>
      </c>
      <c r="B535" s="174" t="str">
        <f t="shared" si="57"/>
        <v>Onsdag</v>
      </c>
      <c r="C535" s="176">
        <f t="shared" si="58"/>
        <v>43761</v>
      </c>
      <c r="D535" s="253"/>
      <c r="E535" s="287">
        <f>IF(B535="mandag",MedarbejderData!$V$19,"0")+IF(B535="tirsdag",MedarbejderData!$W$19,"0")+IF(B535="Onsdag",MedarbejderData!$X$19,"0")+IF(B535="torsdag",MedarbejderData!$Y$19,"0")+IF(B535="fredag",MedarbejderData!$Z$19,"0")+IF(B535="lørdag",MedarbejderData!$AA$19,"0")+IF(B535="søndag",MedarbejderData!$AB$19,"0")</f>
        <v>0</v>
      </c>
      <c r="F535" s="254"/>
      <c r="G535" s="254"/>
      <c r="H535" s="254"/>
      <c r="I535" s="254"/>
      <c r="J535" s="258">
        <f>IF(E535+F535+G535&lt;Beregningsdata!$G$18,E535+F535+G535,E535+F535+G535-Beregningsdata!$G$17)</f>
        <v>0</v>
      </c>
      <c r="K535" s="259" t="str">
        <f>IF(J535&gt;Beregningsdata!$G$26,Beregningsdata!$F$26,IF(AND(J535&lt;J535+Beregningsdata!$F$26,J535&gt;Beregningsdata!$F$25),J535-Beregningsdata!$F$25,""))</f>
        <v/>
      </c>
      <c r="L535" s="259" t="str">
        <f>IF(J535&gt;Beregningsdata!$F$27,J535-Beregningsdata!$F$27,"")</f>
        <v/>
      </c>
      <c r="M535" s="254"/>
      <c r="N535" s="254"/>
      <c r="O535" s="254"/>
      <c r="P535" s="211">
        <f>IF(D535="Ferie",Beregningsdata!$E$6,"0")+IF(D535="Feriefridag",Beregningsdata!$E$12,"0")+IF(D535="Fri",Beregningsdata!$E$11,"0")+IF(D535="Syg",Beregningsdata!$E$8,"0")+IF(D535="Barns Sygedag",Beregningsdata!$E$9,"0")+IF(D535="Barsel",Beregningsdata!$E$10,"0")</f>
        <v>0</v>
      </c>
    </row>
    <row r="536" spans="1:16" ht="16.5" x14ac:dyDescent="0.25">
      <c r="A536" s="173" t="str">
        <f t="shared" si="56"/>
        <v/>
      </c>
      <c r="B536" s="174" t="str">
        <f t="shared" si="57"/>
        <v>Torsdag</v>
      </c>
      <c r="C536" s="176">
        <f t="shared" si="58"/>
        <v>43762</v>
      </c>
      <c r="D536" s="253"/>
      <c r="E536" s="287">
        <f>IF(B536="mandag",MedarbejderData!$V$19,"0")+IF(B536="tirsdag",MedarbejderData!$W$19,"0")+IF(B536="Onsdag",MedarbejderData!$X$19,"0")+IF(B536="torsdag",MedarbejderData!$Y$19,"0")+IF(B536="fredag",MedarbejderData!$Z$19,"0")+IF(B536="lørdag",MedarbejderData!$AA$19,"0")+IF(B536="søndag",MedarbejderData!$AB$19,"0")</f>
        <v>0</v>
      </c>
      <c r="F536" s="254"/>
      <c r="G536" s="254"/>
      <c r="H536" s="254"/>
      <c r="I536" s="254"/>
      <c r="J536" s="258">
        <f>IF(E536+F536+G536&lt;Beregningsdata!$G$18,E536+F536+G536,E536+F536+G536-Beregningsdata!$G$17)</f>
        <v>0</v>
      </c>
      <c r="K536" s="259" t="str">
        <f>IF(J536&gt;Beregningsdata!$G$26,Beregningsdata!$F$26,IF(AND(J536&lt;J536+Beregningsdata!$F$26,J536&gt;Beregningsdata!$F$25),J536-Beregningsdata!$F$25,""))</f>
        <v/>
      </c>
      <c r="L536" s="259" t="str">
        <f>IF(J536&gt;Beregningsdata!$F$27,J536-Beregningsdata!$F$27,"")</f>
        <v/>
      </c>
      <c r="M536" s="254"/>
      <c r="N536" s="254"/>
      <c r="O536" s="254"/>
      <c r="P536" s="211">
        <f>IF(D536="Ferie",Beregningsdata!$E$6,"0")+IF(D536="Feriefridag",Beregningsdata!$E$12,"0")+IF(D536="Fri",Beregningsdata!$E$11,"0")+IF(D536="Syg",Beregningsdata!$E$8,"0")+IF(D536="Barns Sygedag",Beregningsdata!$E$9,"0")+IF(D536="Barsel",Beregningsdata!$E$10,"0")</f>
        <v>0</v>
      </c>
    </row>
    <row r="537" spans="1:16" ht="16.5" x14ac:dyDescent="0.25">
      <c r="A537" s="173" t="str">
        <f t="shared" si="56"/>
        <v/>
      </c>
      <c r="B537" s="174" t="str">
        <f t="shared" si="57"/>
        <v>Fredag</v>
      </c>
      <c r="C537" s="176">
        <f t="shared" si="58"/>
        <v>43763</v>
      </c>
      <c r="D537" s="253"/>
      <c r="E537" s="287">
        <f>IF(B537="mandag",MedarbejderData!$V$19,"0")+IF(B537="tirsdag",MedarbejderData!$W$19,"0")+IF(B537="Onsdag",MedarbejderData!$X$19,"0")+IF(B537="torsdag",MedarbejderData!$Y$19,"0")+IF(B537="fredag",MedarbejderData!$Z$19,"0")+IF(B537="lørdag",MedarbejderData!$AA$19,"0")+IF(B537="søndag",MedarbejderData!$AB$19,"0")</f>
        <v>0</v>
      </c>
      <c r="F537" s="254"/>
      <c r="G537" s="254"/>
      <c r="H537" s="254"/>
      <c r="I537" s="254"/>
      <c r="J537" s="258">
        <f>IF(E537+F537+G537&lt;Beregningsdata!$G$18,E537+F537+G537,E537+F537+G537-Beregningsdata!$G$17)</f>
        <v>0</v>
      </c>
      <c r="K537" s="259" t="str">
        <f>IF(J537&gt;Beregningsdata!$G$26,Beregningsdata!$F$26,IF(AND(J537&lt;J537+Beregningsdata!$F$26,J537&gt;Beregningsdata!$F$25),J537-Beregningsdata!$F$25,""))</f>
        <v/>
      </c>
      <c r="L537" s="259" t="str">
        <f>IF(J537&gt;Beregningsdata!$F$27,J537-Beregningsdata!$F$27,"")</f>
        <v/>
      </c>
      <c r="M537" s="254"/>
      <c r="N537" s="254"/>
      <c r="O537" s="254"/>
      <c r="P537" s="211">
        <f>IF(D537="Ferie",Beregningsdata!$E$6,"0")+IF(D537="Feriefridag",Beregningsdata!$E$12,"0")+IF(D537="Fri",Beregningsdata!$E$11,"0")+IF(D537="Syg",Beregningsdata!$E$8,"0")+IF(D537="Barns Sygedag",Beregningsdata!$E$9,"0")+IF(D537="Barsel",Beregningsdata!$E$10,"0")</f>
        <v>0</v>
      </c>
    </row>
    <row r="538" spans="1:16" ht="16.5" x14ac:dyDescent="0.25">
      <c r="A538" s="173" t="str">
        <f t="shared" si="56"/>
        <v/>
      </c>
      <c r="B538" s="174" t="str">
        <f t="shared" si="57"/>
        <v>Lørdag</v>
      </c>
      <c r="C538" s="176">
        <f t="shared" si="58"/>
        <v>43764</v>
      </c>
      <c r="D538" s="253"/>
      <c r="E538" s="287">
        <f>IF(B538="mandag",MedarbejderData!$V$19,"0")+IF(B538="tirsdag",MedarbejderData!$W$19,"0")+IF(B538="Onsdag",MedarbejderData!$X$19,"0")+IF(B538="torsdag",MedarbejderData!$Y$19,"0")+IF(B538="fredag",MedarbejderData!$Z$19,"0")+IF(B538="lørdag",MedarbejderData!$AA$19,"0")+IF(B538="søndag",MedarbejderData!$AB$19,"0")</f>
        <v>0</v>
      </c>
      <c r="F538" s="254"/>
      <c r="G538" s="254"/>
      <c r="H538" s="254"/>
      <c r="I538" s="254"/>
      <c r="J538" s="258">
        <f>IF(E538+F538+G538&lt;Beregningsdata!$G$18,E538+F538+G538,E538+F538+G538-Beregningsdata!$G$17)</f>
        <v>0</v>
      </c>
      <c r="K538" s="259" t="str">
        <f>IF(J538&gt;Beregningsdata!$G$26,Beregningsdata!$F$26,IF(AND(J538&lt;J538+Beregningsdata!$F$26,J538&gt;Beregningsdata!$F$25),J538-Beregningsdata!$F$25,""))</f>
        <v/>
      </c>
      <c r="L538" s="259" t="str">
        <f>IF(J538&gt;Beregningsdata!$F$27,J538-Beregningsdata!$F$27,"")</f>
        <v/>
      </c>
      <c r="M538" s="254"/>
      <c r="N538" s="254"/>
      <c r="O538" s="254"/>
      <c r="P538" s="211">
        <f>IF(D538="Ferie",Beregningsdata!$E$6,"0")+IF(D538="Feriefridag",Beregningsdata!$E$12,"0")+IF(D538="Fri",Beregningsdata!$E$11,"0")+IF(D538="Syg",Beregningsdata!$E$8,"0")+IF(D538="Barns Sygedag",Beregningsdata!$E$9,"0")+IF(D538="Barsel",Beregningsdata!$E$10,"0")</f>
        <v>0</v>
      </c>
    </row>
    <row r="539" spans="1:16" ht="16.5" x14ac:dyDescent="0.25">
      <c r="A539" s="173" t="str">
        <f t="shared" si="56"/>
        <v/>
      </c>
      <c r="B539" s="174" t="str">
        <f t="shared" si="57"/>
        <v>Søndag</v>
      </c>
      <c r="C539" s="176">
        <f t="shared" si="58"/>
        <v>43765</v>
      </c>
      <c r="D539" s="253"/>
      <c r="E539" s="287">
        <f>IF(B539="mandag",MedarbejderData!$V$19,"0")+IF(B539="tirsdag",MedarbejderData!$W$19,"0")+IF(B539="Onsdag",MedarbejderData!$X$19,"0")+IF(B539="torsdag",MedarbejderData!$Y$19,"0")+IF(B539="fredag",MedarbejderData!$Z$19,"0")+IF(B539="lørdag",MedarbejderData!$AA$19,"0")+IF(B539="søndag",MedarbejderData!$AB$19,"0")</f>
        <v>0</v>
      </c>
      <c r="F539" s="254"/>
      <c r="G539" s="254"/>
      <c r="H539" s="254"/>
      <c r="I539" s="254"/>
      <c r="J539" s="258">
        <f>IF(E539+F539+G539&lt;Beregningsdata!$G$18,E539+F539+G539,E539+F539+G539-Beregningsdata!$G$17)</f>
        <v>0</v>
      </c>
      <c r="K539" s="259" t="str">
        <f>IF(J539&gt;Beregningsdata!$G$26,Beregningsdata!$F$26,IF(AND(J539&lt;J539+Beregningsdata!$F$26,J539&gt;Beregningsdata!$F$25),J539-Beregningsdata!$F$25,""))</f>
        <v/>
      </c>
      <c r="L539" s="259" t="str">
        <f>IF(J539&gt;Beregningsdata!$F$27,J539-Beregningsdata!$F$27,"")</f>
        <v/>
      </c>
      <c r="M539" s="254"/>
      <c r="N539" s="254"/>
      <c r="O539" s="254"/>
      <c r="P539" s="211">
        <f>IF(D539="Ferie",Beregningsdata!$E$6,"0")+IF(D539="Feriefridag",Beregningsdata!$E$12,"0")+IF(D539="Fri",Beregningsdata!$E$11,"0")+IF(D539="Syg",Beregningsdata!$E$8,"0")+IF(D539="Barns Sygedag",Beregningsdata!$E$9,"0")+IF(D539="Barsel",Beregningsdata!$E$10,"0")</f>
        <v>0</v>
      </c>
    </row>
    <row r="540" spans="1:16" ht="16.5" x14ac:dyDescent="0.25">
      <c r="A540" s="173">
        <f t="shared" si="56"/>
        <v>44</v>
      </c>
      <c r="B540" s="174" t="str">
        <f t="shared" si="57"/>
        <v>Mandag</v>
      </c>
      <c r="C540" s="176">
        <f t="shared" si="58"/>
        <v>43766</v>
      </c>
      <c r="D540" s="253"/>
      <c r="E540" s="287">
        <f>IF(B540="mandag",MedarbejderData!$V$19,"0")+IF(B540="tirsdag",MedarbejderData!$W$19,"0")+IF(B540="Onsdag",MedarbejderData!$X$19,"0")+IF(B540="torsdag",MedarbejderData!$Y$19,"0")+IF(B540="fredag",MedarbejderData!$Z$19,"0")+IF(B540="lørdag",MedarbejderData!$AA$19,"0")+IF(B540="søndag",MedarbejderData!$AB$19,"0")</f>
        <v>0</v>
      </c>
      <c r="F540" s="254"/>
      <c r="G540" s="254"/>
      <c r="H540" s="254"/>
      <c r="I540" s="254"/>
      <c r="J540" s="258">
        <f>IF(E540+F540+G540&lt;Beregningsdata!$G$18,E540+F540+G540,E540+F540+G540-Beregningsdata!$G$17)</f>
        <v>0</v>
      </c>
      <c r="K540" s="259" t="str">
        <f>IF(J540&gt;Beregningsdata!$G$26,Beregningsdata!$F$26,IF(AND(J540&lt;J540+Beregningsdata!$F$26,J540&gt;Beregningsdata!$F$25),J540-Beregningsdata!$F$25,""))</f>
        <v/>
      </c>
      <c r="L540" s="259" t="str">
        <f>IF(J540&gt;Beregningsdata!$F$27,J540-Beregningsdata!$F$27,"")</f>
        <v/>
      </c>
      <c r="M540" s="254"/>
      <c r="N540" s="254"/>
      <c r="O540" s="254"/>
      <c r="P540" s="211">
        <f>IF(D540="Ferie",Beregningsdata!$E$6,"0")+IF(D540="Feriefridag",Beregningsdata!$E$12,"0")+IF(D540="Fri",Beregningsdata!$E$11,"0")+IF(D540="Syg",Beregningsdata!$E$8,"0")+IF(D540="Barns Sygedag",Beregningsdata!$E$9,"0")+IF(D540="Barsel",Beregningsdata!$E$10,"0")</f>
        <v>0</v>
      </c>
    </row>
    <row r="541" spans="1:16" ht="16.5" x14ac:dyDescent="0.25">
      <c r="A541" s="173" t="str">
        <f t="shared" si="56"/>
        <v/>
      </c>
      <c r="B541" s="174" t="str">
        <f t="shared" si="57"/>
        <v>Tirsdag</v>
      </c>
      <c r="C541" s="176">
        <f t="shared" si="58"/>
        <v>43767</v>
      </c>
      <c r="D541" s="253"/>
      <c r="E541" s="287">
        <f>IF(B541="mandag",MedarbejderData!$V$19,"0")+IF(B541="tirsdag",MedarbejderData!$W$19,"0")+IF(B541="Onsdag",MedarbejderData!$X$19,"0")+IF(B541="torsdag",MedarbejderData!$Y$19,"0")+IF(B541="fredag",MedarbejderData!$Z$19,"0")+IF(B541="lørdag",MedarbejderData!$AA$19,"0")+IF(B541="søndag",MedarbejderData!$AB$19,"0")</f>
        <v>0</v>
      </c>
      <c r="F541" s="254"/>
      <c r="G541" s="254"/>
      <c r="H541" s="254"/>
      <c r="I541" s="254"/>
      <c r="J541" s="258">
        <f>IF(E541+F541+G541&lt;Beregningsdata!$G$18,E541+F541+G541,E541+F541+G541-Beregningsdata!$G$17)</f>
        <v>0</v>
      </c>
      <c r="K541" s="259" t="str">
        <f>IF(J541&gt;Beregningsdata!$G$26,Beregningsdata!$F$26,IF(AND(J541&lt;J541+Beregningsdata!$F$26,J541&gt;Beregningsdata!$F$25),J541-Beregningsdata!$F$25,""))</f>
        <v/>
      </c>
      <c r="L541" s="259" t="str">
        <f>IF(J541&gt;Beregningsdata!$F$27,J541-Beregningsdata!$F$27,"")</f>
        <v/>
      </c>
      <c r="M541" s="254"/>
      <c r="N541" s="254"/>
      <c r="O541" s="254"/>
      <c r="P541" s="211">
        <f>IF(D541="Ferie",Beregningsdata!$E$6,"0")+IF(D541="Feriefridag",Beregningsdata!$E$12,"0")+IF(D541="Fri",Beregningsdata!$E$11,"0")+IF(D541="Syg",Beregningsdata!$E$8,"0")+IF(D541="Barns Sygedag",Beregningsdata!$E$9,"0")+IF(D541="Barsel",Beregningsdata!$E$10,"0")</f>
        <v>0</v>
      </c>
    </row>
    <row r="542" spans="1:16" ht="16.5" x14ac:dyDescent="0.25">
      <c r="A542" s="173" t="str">
        <f t="shared" si="56"/>
        <v/>
      </c>
      <c r="B542" s="174" t="str">
        <f t="shared" si="57"/>
        <v>Onsdag</v>
      </c>
      <c r="C542" s="176">
        <f t="shared" si="58"/>
        <v>43768</v>
      </c>
      <c r="D542" s="253"/>
      <c r="E542" s="287">
        <f>IF(B542="mandag",MedarbejderData!$V$19,"0")+IF(B542="tirsdag",MedarbejderData!$W$19,"0")+IF(B542="Onsdag",MedarbejderData!$X$19,"0")+IF(B542="torsdag",MedarbejderData!$Y$19,"0")+IF(B542="fredag",MedarbejderData!$Z$19,"0")+IF(B542="lørdag",MedarbejderData!$AA$19,"0")+IF(B542="søndag",MedarbejderData!$AB$19,"0")</f>
        <v>0</v>
      </c>
      <c r="F542" s="254"/>
      <c r="G542" s="254"/>
      <c r="H542" s="254"/>
      <c r="I542" s="254"/>
      <c r="J542" s="258">
        <f>IF(E542+F542+G542&lt;Beregningsdata!$G$18,E542+F542+G542,E542+F542+G542-Beregningsdata!$G$17)</f>
        <v>0</v>
      </c>
      <c r="K542" s="259" t="str">
        <f>IF(J542&gt;Beregningsdata!$G$26,Beregningsdata!$F$26,IF(AND(J542&lt;J542+Beregningsdata!$F$26,J542&gt;Beregningsdata!$F$25),J542-Beregningsdata!$F$25,""))</f>
        <v/>
      </c>
      <c r="L542" s="259" t="str">
        <f>IF(J542&gt;Beregningsdata!$F$27,J542-Beregningsdata!$F$27,"")</f>
        <v/>
      </c>
      <c r="M542" s="254"/>
      <c r="N542" s="254"/>
      <c r="O542" s="254"/>
      <c r="P542" s="211">
        <f>IF(D542="Ferie",Beregningsdata!$E$6,"0")+IF(D542="Feriefridag",Beregningsdata!$E$12,"0")+IF(D542="Fri",Beregningsdata!$E$11,"0")+IF(D542="Syg",Beregningsdata!$E$8,"0")+IF(D542="Barns Sygedag",Beregningsdata!$E$9,"0")+IF(D542="Barsel",Beregningsdata!$E$10,"0")</f>
        <v>0</v>
      </c>
    </row>
    <row r="543" spans="1:16" ht="16.5" x14ac:dyDescent="0.25">
      <c r="A543" s="173" t="str">
        <f t="shared" si="56"/>
        <v/>
      </c>
      <c r="B543" s="174" t="str">
        <f t="shared" si="57"/>
        <v>Torsdag</v>
      </c>
      <c r="C543" s="176">
        <f t="shared" si="58"/>
        <v>43769</v>
      </c>
      <c r="D543" s="253"/>
      <c r="E543" s="287">
        <f>IF(B543="mandag",MedarbejderData!$V$19,"0")+IF(B543="tirsdag",MedarbejderData!$W$19,"0")+IF(B543="Onsdag",MedarbejderData!$X$19,"0")+IF(B543="torsdag",MedarbejderData!$Y$19,"0")+IF(B543="fredag",MedarbejderData!$Z$19,"0")+IF(B543="lørdag",MedarbejderData!$AA$19,"0")+IF(B543="søndag",MedarbejderData!$AB$19,"0")</f>
        <v>0</v>
      </c>
      <c r="F543" s="254"/>
      <c r="G543" s="254"/>
      <c r="H543" s="254"/>
      <c r="I543" s="254"/>
      <c r="J543" s="258">
        <f>IF(E543+F543+G543&lt;Beregningsdata!$G$18,E543+F543+G543,E543+F543+G543-Beregningsdata!$G$17)</f>
        <v>0</v>
      </c>
      <c r="K543" s="259" t="str">
        <f>IF(J543&gt;Beregningsdata!$G$26,Beregningsdata!$F$26,IF(AND(J543&lt;J543+Beregningsdata!$F$26,J543&gt;Beregningsdata!$F$25),J543-Beregningsdata!$F$25,""))</f>
        <v/>
      </c>
      <c r="L543" s="259" t="str">
        <f>IF(J543&gt;Beregningsdata!$F$27,J543-Beregningsdata!$F$27,"")</f>
        <v/>
      </c>
      <c r="M543" s="254"/>
      <c r="N543" s="254"/>
      <c r="O543" s="254"/>
      <c r="P543" s="211">
        <f>IF(D543="Ferie",Beregningsdata!$E$6,"0")+IF(D543="Feriefridag",Beregningsdata!$E$12,"0")+IF(D543="Fri",Beregningsdata!$E$11,"0")+IF(D543="Syg",Beregningsdata!$E$8,"0")+IF(D543="Barns Sygedag",Beregningsdata!$E$9,"0")+IF(D543="Barsel",Beregningsdata!$E$10,"0")</f>
        <v>0</v>
      </c>
    </row>
    <row r="544" spans="1:16" ht="16.5" x14ac:dyDescent="0.25">
      <c r="A544" s="173" t="str">
        <f t="shared" si="56"/>
        <v/>
      </c>
      <c r="B544" s="174" t="str">
        <f t="shared" si="57"/>
        <v>Fredag</v>
      </c>
      <c r="C544" s="176">
        <f t="shared" si="58"/>
        <v>43770</v>
      </c>
      <c r="D544" s="253"/>
      <c r="E544" s="287">
        <f>IF(B544="mandag",MedarbejderData!$V$19,"0")+IF(B544="tirsdag",MedarbejderData!$W$19,"0")+IF(B544="Onsdag",MedarbejderData!$X$19,"0")+IF(B544="torsdag",MedarbejderData!$Y$19,"0")+IF(B544="fredag",MedarbejderData!$Z$19,"0")+IF(B544="lørdag",MedarbejderData!$AA$19,"0")+IF(B544="søndag",MedarbejderData!$AB$19,"0")</f>
        <v>0</v>
      </c>
      <c r="F544" s="254"/>
      <c r="G544" s="254"/>
      <c r="H544" s="254"/>
      <c r="I544" s="254"/>
      <c r="J544" s="258">
        <f>IF(E544+F544+G544&lt;Beregningsdata!$G$18,E544+F544+G544,E544+F544+G544-Beregningsdata!$G$17)</f>
        <v>0</v>
      </c>
      <c r="K544" s="259" t="str">
        <f>IF(J544&gt;Beregningsdata!$G$26,Beregningsdata!$F$26,IF(AND(J544&lt;J544+Beregningsdata!$F$26,J544&gt;Beregningsdata!$F$25),J544-Beregningsdata!$F$25,""))</f>
        <v/>
      </c>
      <c r="L544" s="259" t="str">
        <f>IF(J544&gt;Beregningsdata!$F$27,J544-Beregningsdata!$F$27,"")</f>
        <v/>
      </c>
      <c r="M544" s="254"/>
      <c r="N544" s="254"/>
      <c r="O544" s="254"/>
      <c r="P544" s="211">
        <f>IF(D544="Ferie",Beregningsdata!$E$6,"0")+IF(D544="Feriefridag",Beregningsdata!$E$12,"0")+IF(D544="Fri",Beregningsdata!$E$11,"0")+IF(D544="Syg",Beregningsdata!$E$8,"0")+IF(D544="Barns Sygedag",Beregningsdata!$E$9,"0")+IF(D544="Barsel",Beregningsdata!$E$10,"0")</f>
        <v>0</v>
      </c>
    </row>
    <row r="545" spans="1:16" ht="16.5" x14ac:dyDescent="0.25">
      <c r="A545" s="173" t="str">
        <f t="shared" si="56"/>
        <v/>
      </c>
      <c r="B545" s="174" t="str">
        <f t="shared" si="57"/>
        <v>Lørdag</v>
      </c>
      <c r="C545" s="176">
        <f t="shared" si="58"/>
        <v>43771</v>
      </c>
      <c r="D545" s="253"/>
      <c r="E545" s="287">
        <f>IF(B545="mandag",MedarbejderData!$V$19,"0")+IF(B545="tirsdag",MedarbejderData!$W$19,"0")+IF(B545="Onsdag",MedarbejderData!$X$19,"0")+IF(B545="torsdag",MedarbejderData!$Y$19,"0")+IF(B545="fredag",MedarbejderData!$Z$19,"0")+IF(B545="lørdag",MedarbejderData!$AA$19,"0")+IF(B545="søndag",MedarbejderData!$AB$19,"0")</f>
        <v>0</v>
      </c>
      <c r="F545" s="254"/>
      <c r="G545" s="254"/>
      <c r="H545" s="254"/>
      <c r="I545" s="254"/>
      <c r="J545" s="258">
        <f>IF(E545+F545+G545&lt;Beregningsdata!$G$18,E545+F545+G545,E545+F545+G545-Beregningsdata!$G$17)</f>
        <v>0</v>
      </c>
      <c r="K545" s="259" t="str">
        <f>IF(J545&gt;Beregningsdata!$G$26,Beregningsdata!$F$26,IF(AND(J545&lt;J545+Beregningsdata!$F$26,J545&gt;Beregningsdata!$F$25),J545-Beregningsdata!$F$25,""))</f>
        <v/>
      </c>
      <c r="L545" s="259" t="str">
        <f>IF(J545&gt;Beregningsdata!$F$27,J545-Beregningsdata!$F$27,"")</f>
        <v/>
      </c>
      <c r="M545" s="254"/>
      <c r="N545" s="254"/>
      <c r="O545" s="254"/>
      <c r="P545" s="211">
        <f>IF(D545="Ferie",Beregningsdata!$E$6,"0")+IF(D545="Feriefridag",Beregningsdata!$E$12,"0")+IF(D545="Fri",Beregningsdata!$E$11,"0")+IF(D545="Syg",Beregningsdata!$E$8,"0")+IF(D545="Barns Sygedag",Beregningsdata!$E$9,"0")+IF(D545="Barsel",Beregningsdata!$E$10,"0")</f>
        <v>0</v>
      </c>
    </row>
    <row r="546" spans="1:16" ht="16.5" x14ac:dyDescent="0.25">
      <c r="A546" s="173" t="str">
        <f t="shared" si="56"/>
        <v/>
      </c>
      <c r="B546" s="174" t="str">
        <f t="shared" si="57"/>
        <v>Søndag</v>
      </c>
      <c r="C546" s="176">
        <f t="shared" si="58"/>
        <v>43772</v>
      </c>
      <c r="D546" s="253"/>
      <c r="E546" s="287">
        <f>IF(B546="mandag",MedarbejderData!$V$19,"0")+IF(B546="tirsdag",MedarbejderData!$W$19,"0")+IF(B546="Onsdag",MedarbejderData!$X$19,"0")+IF(B546="torsdag",MedarbejderData!$Y$19,"0")+IF(B546="fredag",MedarbejderData!$Z$19,"0")+IF(B546="lørdag",MedarbejderData!$AA$19,"0")+IF(B546="søndag",MedarbejderData!$AB$19,"0")</f>
        <v>0</v>
      </c>
      <c r="F546" s="254"/>
      <c r="G546" s="254"/>
      <c r="H546" s="254"/>
      <c r="I546" s="254"/>
      <c r="J546" s="258">
        <f>IF(E546+F546+G546&lt;Beregningsdata!$G$18,E546+F546+G546,E546+F546+G546-Beregningsdata!$G$17)</f>
        <v>0</v>
      </c>
      <c r="K546" s="259" t="str">
        <f>IF(J546&gt;Beregningsdata!$G$26,Beregningsdata!$F$26,IF(AND(J546&lt;J546+Beregningsdata!$F$26,J546&gt;Beregningsdata!$F$25),J546-Beregningsdata!$F$25,""))</f>
        <v/>
      </c>
      <c r="L546" s="259" t="str">
        <f>IF(J546&gt;Beregningsdata!$F$27,J546-Beregningsdata!$F$27,"")</f>
        <v/>
      </c>
      <c r="M546" s="254"/>
      <c r="N546" s="254"/>
      <c r="O546" s="254"/>
      <c r="P546" s="211">
        <f>IF(D546="Ferie",Beregningsdata!$E$6,"0")+IF(D546="Feriefridag",Beregningsdata!$E$12,"0")+IF(D546="Fri",Beregningsdata!$E$11,"0")+IF(D546="Syg",Beregningsdata!$E$8,"0")+IF(D546="Barns Sygedag",Beregningsdata!$E$9,"0")+IF(D546="Barsel",Beregningsdata!$E$10,"0")</f>
        <v>0</v>
      </c>
    </row>
    <row r="547" spans="1:16" ht="16.5" x14ac:dyDescent="0.25">
      <c r="A547" s="173">
        <f t="shared" si="56"/>
        <v>45</v>
      </c>
      <c r="B547" s="174" t="str">
        <f t="shared" si="57"/>
        <v>Mandag</v>
      </c>
      <c r="C547" s="176">
        <f t="shared" si="58"/>
        <v>43773</v>
      </c>
      <c r="D547" s="253"/>
      <c r="E547" s="287">
        <f>IF(B547="mandag",MedarbejderData!$V$19,"0")+IF(B547="tirsdag",MedarbejderData!$W$19,"0")+IF(B547="Onsdag",MedarbejderData!$X$19,"0")+IF(B547="torsdag",MedarbejderData!$Y$19,"0")+IF(B547="fredag",MedarbejderData!$Z$19,"0")+IF(B547="lørdag",MedarbejderData!$AA$19,"0")+IF(B547="søndag",MedarbejderData!$AB$19,"0")</f>
        <v>0</v>
      </c>
      <c r="F547" s="254"/>
      <c r="G547" s="254"/>
      <c r="H547" s="254"/>
      <c r="I547" s="254"/>
      <c r="J547" s="258">
        <f>IF(E547+F547+G547&lt;Beregningsdata!$G$18,E547+F547+G547,E547+F547+G547-Beregningsdata!$G$17)</f>
        <v>0</v>
      </c>
      <c r="K547" s="259" t="str">
        <f>IF(J547&gt;Beregningsdata!$G$26,Beregningsdata!$F$26,IF(AND(J547&lt;J547+Beregningsdata!$F$26,J547&gt;Beregningsdata!$F$25),J547-Beregningsdata!$F$25,""))</f>
        <v/>
      </c>
      <c r="L547" s="259" t="str">
        <f>IF(J547&gt;Beregningsdata!$F$27,J547-Beregningsdata!$F$27,"")</f>
        <v/>
      </c>
      <c r="M547" s="254"/>
      <c r="N547" s="254"/>
      <c r="O547" s="254"/>
      <c r="P547" s="211">
        <f>IF(D547="Ferie",Beregningsdata!$E$6,"0")+IF(D547="Feriefridag",Beregningsdata!$E$12,"0")+IF(D547="Fri",Beregningsdata!$E$11,"0")+IF(D547="Syg",Beregningsdata!$E$8,"0")+IF(D547="Barns Sygedag",Beregningsdata!$E$9,"0")+IF(D547="Barsel",Beregningsdata!$E$10,"0")</f>
        <v>0</v>
      </c>
    </row>
    <row r="548" spans="1:16" ht="16.5" x14ac:dyDescent="0.25">
      <c r="A548" s="173" t="str">
        <f t="shared" si="56"/>
        <v/>
      </c>
      <c r="B548" s="174" t="str">
        <f t="shared" si="57"/>
        <v>Tirsdag</v>
      </c>
      <c r="C548" s="176">
        <f t="shared" si="58"/>
        <v>43774</v>
      </c>
      <c r="D548" s="253"/>
      <c r="E548" s="287">
        <f>IF(B548="mandag",MedarbejderData!$V$19,"0")+IF(B548="tirsdag",MedarbejderData!$W$19,"0")+IF(B548="Onsdag",MedarbejderData!$X$19,"0")+IF(B548="torsdag",MedarbejderData!$Y$19,"0")+IF(B548="fredag",MedarbejderData!$Z$19,"0")+IF(B548="lørdag",MedarbejderData!$AA$19,"0")+IF(B548="søndag",MedarbejderData!$AB$19,"0")</f>
        <v>0</v>
      </c>
      <c r="F548" s="254"/>
      <c r="G548" s="254"/>
      <c r="H548" s="254"/>
      <c r="I548" s="254"/>
      <c r="J548" s="258">
        <f>IF(E548+F548+G548&lt;Beregningsdata!$G$18,E548+F548+G548,E548+F548+G548-Beregningsdata!$G$17)</f>
        <v>0</v>
      </c>
      <c r="K548" s="259" t="str">
        <f>IF(J548&gt;Beregningsdata!$G$26,Beregningsdata!$F$26,IF(AND(J548&lt;J548+Beregningsdata!$F$26,J548&gt;Beregningsdata!$F$25),J548-Beregningsdata!$F$25,""))</f>
        <v/>
      </c>
      <c r="L548" s="259" t="str">
        <f>IF(J548&gt;Beregningsdata!$F$27,J548-Beregningsdata!$F$27,"")</f>
        <v/>
      </c>
      <c r="M548" s="254"/>
      <c r="N548" s="254"/>
      <c r="O548" s="254"/>
      <c r="P548" s="211">
        <f>IF(D548="Ferie",Beregningsdata!$E$6,"0")+IF(D548="Feriefridag",Beregningsdata!$E$12,"0")+IF(D548="Fri",Beregningsdata!$E$11,"0")+IF(D548="Syg",Beregningsdata!$E$8,"0")+IF(D548="Barns Sygedag",Beregningsdata!$E$9,"0")+IF(D548="Barsel",Beregningsdata!$E$10,"0")</f>
        <v>0</v>
      </c>
    </row>
    <row r="549" spans="1:16" ht="16.5" x14ac:dyDescent="0.25">
      <c r="A549" s="173" t="str">
        <f t="shared" si="56"/>
        <v/>
      </c>
      <c r="B549" s="174" t="str">
        <f t="shared" si="57"/>
        <v>Onsdag</v>
      </c>
      <c r="C549" s="176">
        <f t="shared" si="58"/>
        <v>43775</v>
      </c>
      <c r="D549" s="253"/>
      <c r="E549" s="287">
        <f>IF(B549="mandag",MedarbejderData!$V$19,"0")+IF(B549="tirsdag",MedarbejderData!$W$19,"0")+IF(B549="Onsdag",MedarbejderData!$X$19,"0")+IF(B549="torsdag",MedarbejderData!$Y$19,"0")+IF(B549="fredag",MedarbejderData!$Z$19,"0")+IF(B549="lørdag",MedarbejderData!$AA$19,"0")+IF(B549="søndag",MedarbejderData!$AB$19,"0")</f>
        <v>0</v>
      </c>
      <c r="F549" s="254"/>
      <c r="G549" s="254"/>
      <c r="H549" s="254"/>
      <c r="I549" s="254"/>
      <c r="J549" s="258">
        <f>IF(E549+F549+G549&lt;Beregningsdata!$G$18,E549+F549+G549,E549+F549+G549-Beregningsdata!$G$17)</f>
        <v>0</v>
      </c>
      <c r="K549" s="259" t="str">
        <f>IF(J549&gt;Beregningsdata!$G$26,Beregningsdata!$F$26,IF(AND(J549&lt;J549+Beregningsdata!$F$26,J549&gt;Beregningsdata!$F$25),J549-Beregningsdata!$F$25,""))</f>
        <v/>
      </c>
      <c r="L549" s="259" t="str">
        <f>IF(J549&gt;Beregningsdata!$F$27,J549-Beregningsdata!$F$27,"")</f>
        <v/>
      </c>
      <c r="M549" s="254"/>
      <c r="N549" s="254"/>
      <c r="O549" s="254"/>
      <c r="P549" s="211">
        <f>IF(D549="Ferie",Beregningsdata!$E$6,"0")+IF(D549="Feriefridag",Beregningsdata!$E$12,"0")+IF(D549="Fri",Beregningsdata!$E$11,"0")+IF(D549="Syg",Beregningsdata!$E$8,"0")+IF(D549="Barns Sygedag",Beregningsdata!$E$9,"0")+IF(D549="Barsel",Beregningsdata!$E$10,"0")</f>
        <v>0</v>
      </c>
    </row>
    <row r="550" spans="1:16" ht="16.5" x14ac:dyDescent="0.25">
      <c r="A550" s="173" t="str">
        <f t="shared" si="56"/>
        <v/>
      </c>
      <c r="B550" s="174" t="str">
        <f t="shared" si="57"/>
        <v>Torsdag</v>
      </c>
      <c r="C550" s="176">
        <f t="shared" si="58"/>
        <v>43776</v>
      </c>
      <c r="D550" s="253"/>
      <c r="E550" s="287">
        <f>IF(B550="mandag",MedarbejderData!$V$19,"0")+IF(B550="tirsdag",MedarbejderData!$W$19,"0")+IF(B550="Onsdag",MedarbejderData!$X$19,"0")+IF(B550="torsdag",MedarbejderData!$Y$19,"0")+IF(B550="fredag",MedarbejderData!$Z$19,"0")+IF(B550="lørdag",MedarbejderData!$AA$19,"0")+IF(B550="søndag",MedarbejderData!$AB$19,"0")</f>
        <v>0</v>
      </c>
      <c r="F550" s="254"/>
      <c r="G550" s="254"/>
      <c r="H550" s="254"/>
      <c r="I550" s="254"/>
      <c r="J550" s="258">
        <f>IF(E550+F550+G550&lt;Beregningsdata!$G$18,E550+F550+G550,E550+F550+G550-Beregningsdata!$G$17)</f>
        <v>0</v>
      </c>
      <c r="K550" s="259" t="str">
        <f>IF(J550&gt;Beregningsdata!$G$26,Beregningsdata!$F$26,IF(AND(J550&lt;J550+Beregningsdata!$F$26,J550&gt;Beregningsdata!$F$25),J550-Beregningsdata!$F$25,""))</f>
        <v/>
      </c>
      <c r="L550" s="259" t="str">
        <f>IF(J550&gt;Beregningsdata!$F$27,J550-Beregningsdata!$F$27,"")</f>
        <v/>
      </c>
      <c r="M550" s="254"/>
      <c r="N550" s="254"/>
      <c r="O550" s="254"/>
      <c r="P550" s="211">
        <f>IF(D550="Ferie",Beregningsdata!$E$6,"0")+IF(D550="Feriefridag",Beregningsdata!$E$12,"0")+IF(D550="Fri",Beregningsdata!$E$11,"0")+IF(D550="Syg",Beregningsdata!$E$8,"0")+IF(D550="Barns Sygedag",Beregningsdata!$E$9,"0")+IF(D550="Barsel",Beregningsdata!$E$10,"0")</f>
        <v>0</v>
      </c>
    </row>
    <row r="551" spans="1:16" ht="16.5" x14ac:dyDescent="0.25">
      <c r="A551" s="173" t="str">
        <f t="shared" si="56"/>
        <v/>
      </c>
      <c r="B551" s="174" t="str">
        <f t="shared" si="57"/>
        <v>Fredag</v>
      </c>
      <c r="C551" s="176">
        <f t="shared" si="58"/>
        <v>43777</v>
      </c>
      <c r="D551" s="253"/>
      <c r="E551" s="287">
        <f>IF(B551="mandag",MedarbejderData!$V$19,"0")+IF(B551="tirsdag",MedarbejderData!$W$19,"0")+IF(B551="Onsdag",MedarbejderData!$X$19,"0")+IF(B551="torsdag",MedarbejderData!$Y$19,"0")+IF(B551="fredag",MedarbejderData!$Z$19,"0")+IF(B551="lørdag",MedarbejderData!$AA$19,"0")+IF(B551="søndag",MedarbejderData!$AB$19,"0")</f>
        <v>0</v>
      </c>
      <c r="F551" s="254"/>
      <c r="G551" s="254"/>
      <c r="H551" s="254"/>
      <c r="I551" s="254"/>
      <c r="J551" s="258">
        <f>IF(E551+F551+G551&lt;Beregningsdata!$G$18,E551+F551+G551,E551+F551+G551-Beregningsdata!$G$17)</f>
        <v>0</v>
      </c>
      <c r="K551" s="259" t="str">
        <f>IF(J551&gt;Beregningsdata!$G$26,Beregningsdata!$F$26,IF(AND(J551&lt;J551+Beregningsdata!$F$26,J551&gt;Beregningsdata!$F$25),J551-Beregningsdata!$F$25,""))</f>
        <v/>
      </c>
      <c r="L551" s="259" t="str">
        <f>IF(J551&gt;Beregningsdata!$F$27,J551-Beregningsdata!$F$27,"")</f>
        <v/>
      </c>
      <c r="M551" s="254"/>
      <c r="N551" s="254"/>
      <c r="O551" s="254"/>
      <c r="P551" s="211">
        <f>IF(D551="Ferie",Beregningsdata!$E$6,"0")+IF(D551="Feriefridag",Beregningsdata!$E$12,"0")+IF(D551="Fri",Beregningsdata!$E$11,"0")+IF(D551="Syg",Beregningsdata!$E$8,"0")+IF(D551="Barns Sygedag",Beregningsdata!$E$9,"0")+IF(D551="Barsel",Beregningsdata!$E$10,"0")</f>
        <v>0</v>
      </c>
    </row>
    <row r="552" spans="1:16" ht="16.5" x14ac:dyDescent="0.25">
      <c r="A552" s="173" t="str">
        <f t="shared" si="56"/>
        <v/>
      </c>
      <c r="B552" s="174" t="str">
        <f t="shared" si="57"/>
        <v>Lørdag</v>
      </c>
      <c r="C552" s="176">
        <f t="shared" si="58"/>
        <v>43778</v>
      </c>
      <c r="D552" s="253"/>
      <c r="E552" s="287">
        <f>IF(B552="mandag",MedarbejderData!$V$19,"0")+IF(B552="tirsdag",MedarbejderData!$W$19,"0")+IF(B552="Onsdag",MedarbejderData!$X$19,"0")+IF(B552="torsdag",MedarbejderData!$Y$19,"0")+IF(B552="fredag",MedarbejderData!$Z$19,"0")+IF(B552="lørdag",MedarbejderData!$AA$19,"0")+IF(B552="søndag",MedarbejderData!$AB$19,"0")</f>
        <v>0</v>
      </c>
      <c r="F552" s="254"/>
      <c r="G552" s="254"/>
      <c r="H552" s="254"/>
      <c r="I552" s="254"/>
      <c r="J552" s="258">
        <f>IF(E552+F552+G552&lt;Beregningsdata!$G$18,E552+F552+G552,E552+F552+G552-Beregningsdata!$G$17)</f>
        <v>0</v>
      </c>
      <c r="K552" s="259" t="str">
        <f>IF(J552&gt;Beregningsdata!$G$26,Beregningsdata!$F$26,IF(AND(J552&lt;J552+Beregningsdata!$F$26,J552&gt;Beregningsdata!$F$25),J552-Beregningsdata!$F$25,""))</f>
        <v/>
      </c>
      <c r="L552" s="259" t="str">
        <f>IF(J552&gt;Beregningsdata!$F$27,J552-Beregningsdata!$F$27,"")</f>
        <v/>
      </c>
      <c r="M552" s="254"/>
      <c r="N552" s="254"/>
      <c r="O552" s="254"/>
      <c r="P552" s="211">
        <f>IF(D552="Ferie",Beregningsdata!$E$6,"0")+IF(D552="Feriefridag",Beregningsdata!$E$12,"0")+IF(D552="Fri",Beregningsdata!$E$11,"0")+IF(D552="Syg",Beregningsdata!$E$8,"0")+IF(D552="Barns Sygedag",Beregningsdata!$E$9,"0")+IF(D552="Barsel",Beregningsdata!$E$10,"0")</f>
        <v>0</v>
      </c>
    </row>
    <row r="553" spans="1:16" ht="16.5" x14ac:dyDescent="0.25">
      <c r="A553" s="173" t="str">
        <f t="shared" si="56"/>
        <v/>
      </c>
      <c r="B553" s="174" t="str">
        <f t="shared" si="57"/>
        <v>Søndag</v>
      </c>
      <c r="C553" s="176">
        <f t="shared" si="58"/>
        <v>43779</v>
      </c>
      <c r="D553" s="253"/>
      <c r="E553" s="287">
        <f>IF(B553="mandag",MedarbejderData!$V$19,"0")+IF(B553="tirsdag",MedarbejderData!$W$19,"0")+IF(B553="Onsdag",MedarbejderData!$X$19,"0")+IF(B553="torsdag",MedarbejderData!$Y$19,"0")+IF(B553="fredag",MedarbejderData!$Z$19,"0")+IF(B553="lørdag",MedarbejderData!$AA$19,"0")+IF(B553="søndag",MedarbejderData!$AB$19,"0")</f>
        <v>0</v>
      </c>
      <c r="F553" s="254"/>
      <c r="G553" s="254"/>
      <c r="H553" s="254"/>
      <c r="I553" s="254"/>
      <c r="J553" s="258">
        <f>IF(E553+F553+G553&lt;Beregningsdata!$G$18,E553+F553+G553,E553+F553+G553-Beregningsdata!$G$17)</f>
        <v>0</v>
      </c>
      <c r="K553" s="259" t="str">
        <f>IF(J553&gt;Beregningsdata!$G$26,Beregningsdata!$F$26,IF(AND(J553&lt;J553+Beregningsdata!$F$26,J553&gt;Beregningsdata!$F$25),J553-Beregningsdata!$F$25,""))</f>
        <v/>
      </c>
      <c r="L553" s="259" t="str">
        <f>IF(J553&gt;Beregningsdata!$F$27,J553-Beregningsdata!$F$27,"")</f>
        <v/>
      </c>
      <c r="M553" s="254"/>
      <c r="N553" s="254"/>
      <c r="O553" s="254"/>
      <c r="P553" s="211">
        <f>IF(D553="Ferie",Beregningsdata!$E$6,"0")+IF(D553="Feriefridag",Beregningsdata!$E$12,"0")+IF(D553="Fri",Beregningsdata!$E$11,"0")+IF(D553="Syg",Beregningsdata!$E$8,"0")+IF(D553="Barns Sygedag",Beregningsdata!$E$9,"0")+IF(D553="Barsel",Beregningsdata!$E$10,"0")</f>
        <v>0</v>
      </c>
    </row>
    <row r="554" spans="1:16" ht="16.5" x14ac:dyDescent="0.25">
      <c r="A554" s="173">
        <f t="shared" si="56"/>
        <v>46</v>
      </c>
      <c r="B554" s="174" t="str">
        <f t="shared" si="57"/>
        <v>Mandag</v>
      </c>
      <c r="C554" s="176">
        <f t="shared" si="58"/>
        <v>43780</v>
      </c>
      <c r="D554" s="253"/>
      <c r="E554" s="287">
        <f>IF(B554="mandag",MedarbejderData!$V$19,"0")+IF(B554="tirsdag",MedarbejderData!$W$19,"0")+IF(B554="Onsdag",MedarbejderData!$X$19,"0")+IF(B554="torsdag",MedarbejderData!$Y$19,"0")+IF(B554="fredag",MedarbejderData!$Z$19,"0")+IF(B554="lørdag",MedarbejderData!$AA$19,"0")+IF(B554="søndag",MedarbejderData!$AB$19,"0")</f>
        <v>0</v>
      </c>
      <c r="F554" s="254"/>
      <c r="G554" s="254"/>
      <c r="H554" s="254"/>
      <c r="I554" s="254"/>
      <c r="J554" s="258">
        <f>IF(E554+F554+G554&lt;Beregningsdata!$G$18,E554+F554+G554,E554+F554+G554-Beregningsdata!$G$17)</f>
        <v>0</v>
      </c>
      <c r="K554" s="259" t="str">
        <f>IF(J554&gt;Beregningsdata!$G$26,Beregningsdata!$F$26,IF(AND(J554&lt;J554+Beregningsdata!$F$26,J554&gt;Beregningsdata!$F$25),J554-Beregningsdata!$F$25,""))</f>
        <v/>
      </c>
      <c r="L554" s="259" t="str">
        <f>IF(J554&gt;Beregningsdata!$F$27,J554-Beregningsdata!$F$27,"")</f>
        <v/>
      </c>
      <c r="M554" s="254"/>
      <c r="N554" s="254"/>
      <c r="O554" s="254"/>
      <c r="P554" s="211">
        <f>IF(D554="Ferie",Beregningsdata!$E$6,"0")+IF(D554="Feriefridag",Beregningsdata!$E$12,"0")+IF(D554="Fri",Beregningsdata!$E$11,"0")+IF(D554="Syg",Beregningsdata!$E$8,"0")+IF(D554="Barns Sygedag",Beregningsdata!$E$9,"0")+IF(D554="Barsel",Beregningsdata!$E$10,"0")</f>
        <v>0</v>
      </c>
    </row>
    <row r="555" spans="1:16" ht="16.5" x14ac:dyDescent="0.25">
      <c r="A555" s="173" t="str">
        <f t="shared" si="56"/>
        <v/>
      </c>
      <c r="B555" s="174" t="str">
        <f t="shared" si="57"/>
        <v>Tirsdag</v>
      </c>
      <c r="C555" s="176">
        <f t="shared" si="58"/>
        <v>43781</v>
      </c>
      <c r="D555" s="253"/>
      <c r="E555" s="287">
        <f>IF(B555="mandag",MedarbejderData!$V$19,"0")+IF(B555="tirsdag",MedarbejderData!$W$19,"0")+IF(B555="Onsdag",MedarbejderData!$X$19,"0")+IF(B555="torsdag",MedarbejderData!$Y$19,"0")+IF(B555="fredag",MedarbejderData!$Z$19,"0")+IF(B555="lørdag",MedarbejderData!$AA$19,"0")+IF(B555="søndag",MedarbejderData!$AB$19,"0")</f>
        <v>0</v>
      </c>
      <c r="F555" s="254"/>
      <c r="G555" s="254"/>
      <c r="H555" s="254"/>
      <c r="I555" s="254"/>
      <c r="J555" s="258">
        <f>IF(E555+F555+G555&lt;Beregningsdata!$G$18,E555+F555+G555,E555+F555+G555-Beregningsdata!$G$17)</f>
        <v>0</v>
      </c>
      <c r="K555" s="259" t="str">
        <f>IF(J555&gt;Beregningsdata!$G$26,Beregningsdata!$F$26,IF(AND(J555&lt;J555+Beregningsdata!$F$26,J555&gt;Beregningsdata!$F$25),J555-Beregningsdata!$F$25,""))</f>
        <v/>
      </c>
      <c r="L555" s="259" t="str">
        <f>IF(J555&gt;Beregningsdata!$F$27,J555-Beregningsdata!$F$27,"")</f>
        <v/>
      </c>
      <c r="M555" s="254"/>
      <c r="N555" s="254"/>
      <c r="O555" s="254"/>
      <c r="P555" s="211">
        <f>IF(D555="Ferie",Beregningsdata!$E$6,"0")+IF(D555="Feriefridag",Beregningsdata!$E$12,"0")+IF(D555="Fri",Beregningsdata!$E$11,"0")+IF(D555="Syg",Beregningsdata!$E$8,"0")+IF(D555="Barns Sygedag",Beregningsdata!$E$9,"0")+IF(D555="Barsel",Beregningsdata!$E$10,"0")</f>
        <v>0</v>
      </c>
    </row>
    <row r="556" spans="1:16" ht="16.5" x14ac:dyDescent="0.25">
      <c r="A556" s="173" t="str">
        <f t="shared" si="56"/>
        <v/>
      </c>
      <c r="B556" s="174" t="str">
        <f t="shared" si="57"/>
        <v>Onsdag</v>
      </c>
      <c r="C556" s="176">
        <f t="shared" si="58"/>
        <v>43782</v>
      </c>
      <c r="D556" s="253"/>
      <c r="E556" s="287">
        <f>IF(B556="mandag",MedarbejderData!$V$19,"0")+IF(B556="tirsdag",MedarbejderData!$W$19,"0")+IF(B556="Onsdag",MedarbejderData!$X$19,"0")+IF(B556="torsdag",MedarbejderData!$Y$19,"0")+IF(B556="fredag",MedarbejderData!$Z$19,"0")+IF(B556="lørdag",MedarbejderData!$AA$19,"0")+IF(B556="søndag",MedarbejderData!$AB$19,"0")</f>
        <v>0</v>
      </c>
      <c r="F556" s="254"/>
      <c r="G556" s="254"/>
      <c r="H556" s="254"/>
      <c r="I556" s="254"/>
      <c r="J556" s="258">
        <f>IF(E556+F556+G556&lt;Beregningsdata!$G$18,E556+F556+G556,E556+F556+G556-Beregningsdata!$G$17)</f>
        <v>0</v>
      </c>
      <c r="K556" s="259" t="str">
        <f>IF(J556&gt;Beregningsdata!$G$26,Beregningsdata!$F$26,IF(AND(J556&lt;J556+Beregningsdata!$F$26,J556&gt;Beregningsdata!$F$25),J556-Beregningsdata!$F$25,""))</f>
        <v/>
      </c>
      <c r="L556" s="259" t="str">
        <f>IF(J556&gt;Beregningsdata!$F$27,J556-Beregningsdata!$F$27,"")</f>
        <v/>
      </c>
      <c r="M556" s="254"/>
      <c r="N556" s="254"/>
      <c r="O556" s="254"/>
      <c r="P556" s="211">
        <f>IF(D556="Ferie",Beregningsdata!$E$6,"0")+IF(D556="Feriefridag",Beregningsdata!$E$12,"0")+IF(D556="Fri",Beregningsdata!$E$11,"0")+IF(D556="Syg",Beregningsdata!$E$8,"0")+IF(D556="Barns Sygedag",Beregningsdata!$E$9,"0")+IF(D556="Barsel",Beregningsdata!$E$10,"0")</f>
        <v>0</v>
      </c>
    </row>
    <row r="557" spans="1:16" ht="16.5" x14ac:dyDescent="0.25">
      <c r="A557" s="173" t="str">
        <f t="shared" si="56"/>
        <v/>
      </c>
      <c r="B557" s="174" t="str">
        <f t="shared" si="57"/>
        <v>Torsdag</v>
      </c>
      <c r="C557" s="176">
        <f t="shared" si="58"/>
        <v>43783</v>
      </c>
      <c r="D557" s="253"/>
      <c r="E557" s="287">
        <f>IF(B557="mandag",MedarbejderData!$V$19,"0")+IF(B557="tirsdag",MedarbejderData!$W$19,"0")+IF(B557="Onsdag",MedarbejderData!$X$19,"0")+IF(B557="torsdag",MedarbejderData!$Y$19,"0")+IF(B557="fredag",MedarbejderData!$Z$19,"0")+IF(B557="lørdag",MedarbejderData!$AA$19,"0")+IF(B557="søndag",MedarbejderData!$AB$19,"0")</f>
        <v>0</v>
      </c>
      <c r="F557" s="254"/>
      <c r="G557" s="254"/>
      <c r="H557" s="254"/>
      <c r="I557" s="254"/>
      <c r="J557" s="258">
        <f>IF(E557+F557+G557&lt;Beregningsdata!$G$18,E557+F557+G557,E557+F557+G557-Beregningsdata!$G$17)</f>
        <v>0</v>
      </c>
      <c r="K557" s="259" t="str">
        <f>IF(J557&gt;Beregningsdata!$G$26,Beregningsdata!$F$26,IF(AND(J557&lt;J557+Beregningsdata!$F$26,J557&gt;Beregningsdata!$F$25),J557-Beregningsdata!$F$25,""))</f>
        <v/>
      </c>
      <c r="L557" s="259" t="str">
        <f>IF(J557&gt;Beregningsdata!$F$27,J557-Beregningsdata!$F$27,"")</f>
        <v/>
      </c>
      <c r="M557" s="254"/>
      <c r="N557" s="254"/>
      <c r="O557" s="254"/>
      <c r="P557" s="211">
        <f>IF(D557="Ferie",Beregningsdata!$E$6,"0")+IF(D557="Feriefridag",Beregningsdata!$E$12,"0")+IF(D557="Fri",Beregningsdata!$E$11,"0")+IF(D557="Syg",Beregningsdata!$E$8,"0")+IF(D557="Barns Sygedag",Beregningsdata!$E$9,"0")+IF(D557="Barsel",Beregningsdata!$E$10,"0")</f>
        <v>0</v>
      </c>
    </row>
    <row r="558" spans="1:16" ht="16.5" x14ac:dyDescent="0.25">
      <c r="A558" s="173" t="str">
        <f t="shared" si="56"/>
        <v/>
      </c>
      <c r="B558" s="174" t="str">
        <f t="shared" si="57"/>
        <v>Fredag</v>
      </c>
      <c r="C558" s="176">
        <f t="shared" si="58"/>
        <v>43784</v>
      </c>
      <c r="D558" s="253"/>
      <c r="E558" s="287">
        <f>IF(B558="mandag",MedarbejderData!$V$19,"0")+IF(B558="tirsdag",MedarbejderData!$W$19,"0")+IF(B558="Onsdag",MedarbejderData!$X$19,"0")+IF(B558="torsdag",MedarbejderData!$Y$19,"0")+IF(B558="fredag",MedarbejderData!$Z$19,"0")+IF(B558="lørdag",MedarbejderData!$AA$19,"0")+IF(B558="søndag",MedarbejderData!$AB$19,"0")</f>
        <v>0</v>
      </c>
      <c r="F558" s="254"/>
      <c r="G558" s="254"/>
      <c r="H558" s="254"/>
      <c r="I558" s="254"/>
      <c r="J558" s="258">
        <f>IF(E558+F558+G558&lt;Beregningsdata!$G$18,E558+F558+G558,E558+F558+G558-Beregningsdata!$G$17)</f>
        <v>0</v>
      </c>
      <c r="K558" s="259" t="str">
        <f>IF(J558&gt;Beregningsdata!$G$26,Beregningsdata!$F$26,IF(AND(J558&lt;J558+Beregningsdata!$F$26,J558&gt;Beregningsdata!$F$25),J558-Beregningsdata!$F$25,""))</f>
        <v/>
      </c>
      <c r="L558" s="259" t="str">
        <f>IF(J558&gt;Beregningsdata!$F$27,J558-Beregningsdata!$F$27,"")</f>
        <v/>
      </c>
      <c r="M558" s="254"/>
      <c r="N558" s="254"/>
      <c r="O558" s="254"/>
      <c r="P558" s="211">
        <f>IF(D558="Ferie",Beregningsdata!$E$6,"0")+IF(D558="Feriefridag",Beregningsdata!$E$12,"0")+IF(D558="Fri",Beregningsdata!$E$11,"0")+IF(D558="Syg",Beregningsdata!$E$8,"0")+IF(D558="Barns Sygedag",Beregningsdata!$E$9,"0")+IF(D558="Barsel",Beregningsdata!$E$10,"0")</f>
        <v>0</v>
      </c>
    </row>
    <row r="559" spans="1:16" ht="16.5" x14ac:dyDescent="0.25">
      <c r="A559" s="173" t="str">
        <f t="shared" si="56"/>
        <v/>
      </c>
      <c r="B559" s="174" t="str">
        <f t="shared" si="57"/>
        <v>Lørdag</v>
      </c>
      <c r="C559" s="176">
        <f t="shared" si="58"/>
        <v>43785</v>
      </c>
      <c r="D559" s="253"/>
      <c r="E559" s="287">
        <f>IF(B559="mandag",MedarbejderData!$V$19,"0")+IF(B559="tirsdag",MedarbejderData!$W$19,"0")+IF(B559="Onsdag",MedarbejderData!$X$19,"0")+IF(B559="torsdag",MedarbejderData!$Y$19,"0")+IF(B559="fredag",MedarbejderData!$Z$19,"0")+IF(B559="lørdag",MedarbejderData!$AA$19,"0")+IF(B559="søndag",MedarbejderData!$AB$19,"0")</f>
        <v>0</v>
      </c>
      <c r="F559" s="254"/>
      <c r="G559" s="254"/>
      <c r="H559" s="254"/>
      <c r="I559" s="254"/>
      <c r="J559" s="258">
        <f>IF(E559+F559+G559&lt;Beregningsdata!$G$18,E559+F559+G559,E559+F559+G559-Beregningsdata!$G$17)</f>
        <v>0</v>
      </c>
      <c r="K559" s="259" t="str">
        <f>IF(J559&gt;Beregningsdata!$G$26,Beregningsdata!$F$26,IF(AND(J559&lt;J559+Beregningsdata!$F$26,J559&gt;Beregningsdata!$F$25),J559-Beregningsdata!$F$25,""))</f>
        <v/>
      </c>
      <c r="L559" s="259" t="str">
        <f>IF(J559&gt;Beregningsdata!$F$27,J559-Beregningsdata!$F$27,"")</f>
        <v/>
      </c>
      <c r="M559" s="254"/>
      <c r="N559" s="254"/>
      <c r="O559" s="254"/>
      <c r="P559" s="211">
        <f>IF(D559="Ferie",Beregningsdata!$E$6,"0")+IF(D559="Feriefridag",Beregningsdata!$E$12,"0")+IF(D559="Fri",Beregningsdata!$E$11,"0")+IF(D559="Syg",Beregningsdata!$E$8,"0")+IF(D559="Barns Sygedag",Beregningsdata!$E$9,"0")+IF(D559="Barsel",Beregningsdata!$E$10,"0")</f>
        <v>0</v>
      </c>
    </row>
    <row r="560" spans="1:16" ht="16.5" x14ac:dyDescent="0.25">
      <c r="A560" s="173" t="str">
        <f t="shared" si="56"/>
        <v/>
      </c>
      <c r="B560" s="174" t="str">
        <f t="shared" si="57"/>
        <v>Søndag</v>
      </c>
      <c r="C560" s="176">
        <f t="shared" si="58"/>
        <v>43786</v>
      </c>
      <c r="D560" s="253"/>
      <c r="E560" s="287">
        <f>IF(B560="mandag",MedarbejderData!$V$19,"0")+IF(B560="tirsdag",MedarbejderData!$W$19,"0")+IF(B560="Onsdag",MedarbejderData!$X$19,"0")+IF(B560="torsdag",MedarbejderData!$Y$19,"0")+IF(B560="fredag",MedarbejderData!$Z$19,"0")+IF(B560="lørdag",MedarbejderData!$AA$19,"0")+IF(B560="søndag",MedarbejderData!$AB$19,"0")</f>
        <v>0</v>
      </c>
      <c r="F560" s="254"/>
      <c r="G560" s="254"/>
      <c r="H560" s="254"/>
      <c r="I560" s="254"/>
      <c r="J560" s="258">
        <f>IF(E560+F560+G560&lt;Beregningsdata!$G$18,E560+F560+G560,E560+F560+G560-Beregningsdata!$G$17)</f>
        <v>0</v>
      </c>
      <c r="K560" s="259" t="str">
        <f>IF(J560&gt;Beregningsdata!$G$26,Beregningsdata!$F$26,IF(AND(J560&lt;J560+Beregningsdata!$F$26,J560&gt;Beregningsdata!$F$25),J560-Beregningsdata!$F$25,""))</f>
        <v/>
      </c>
      <c r="L560" s="259" t="str">
        <f>IF(J560&gt;Beregningsdata!$F$27,J560-Beregningsdata!$F$27,"")</f>
        <v/>
      </c>
      <c r="M560" s="254"/>
      <c r="N560" s="254"/>
      <c r="O560" s="254"/>
      <c r="P560" s="211">
        <f>IF(D560="Ferie",Beregningsdata!$E$6,"0")+IF(D560="Feriefridag",Beregningsdata!$E$12,"0")+IF(D560="Fri",Beregningsdata!$E$11,"0")+IF(D560="Syg",Beregningsdata!$E$8,"0")+IF(D560="Barns Sygedag",Beregningsdata!$E$9,"0")+IF(D560="Barsel",Beregningsdata!$E$10,"0")</f>
        <v>0</v>
      </c>
    </row>
    <row r="561" spans="1:16" ht="16.5" x14ac:dyDescent="0.25">
      <c r="A561" s="173">
        <f t="shared" si="56"/>
        <v>47</v>
      </c>
      <c r="B561" s="174" t="str">
        <f t="shared" si="57"/>
        <v>Mandag</v>
      </c>
      <c r="C561" s="177">
        <f t="shared" si="58"/>
        <v>43787</v>
      </c>
      <c r="D561" s="253"/>
      <c r="E561" s="287">
        <f>IF(B561="mandag",MedarbejderData!$V$19,"0")+IF(B561="tirsdag",MedarbejderData!$W$19,"0")+IF(B561="Onsdag",MedarbejderData!$X$19,"0")+IF(B561="torsdag",MedarbejderData!$Y$19,"0")+IF(B561="fredag",MedarbejderData!$Z$19,"0")+IF(B561="lørdag",MedarbejderData!$AA$19,"0")+IF(B561="søndag",MedarbejderData!$AB$19,"0")</f>
        <v>0</v>
      </c>
      <c r="F561" s="254"/>
      <c r="G561" s="254"/>
      <c r="H561" s="254"/>
      <c r="I561" s="254"/>
      <c r="J561" s="258">
        <f>IF(E561+F561+G561&lt;Beregningsdata!$G$18,E561+F561+G561,E561+F561+G561-Beregningsdata!$G$17)</f>
        <v>0</v>
      </c>
      <c r="K561" s="259" t="str">
        <f>IF(J561&gt;Beregningsdata!$G$26,Beregningsdata!$F$26,IF(AND(J561&lt;J561+Beregningsdata!$F$26,J561&gt;Beregningsdata!$F$25),J561-Beregningsdata!$F$25,""))</f>
        <v/>
      </c>
      <c r="L561" s="259" t="str">
        <f>IF(J561&gt;Beregningsdata!$F$27,J561-Beregningsdata!$F$27,"")</f>
        <v/>
      </c>
      <c r="M561" s="254"/>
      <c r="N561" s="254"/>
      <c r="O561" s="254"/>
      <c r="P561" s="212">
        <f>IF(D561="Ferie",Beregningsdata!$E$6,"0")+IF(D561="Feriefridag",Beregningsdata!$E$12,"0")+IF(D561="Fri",Beregningsdata!$E$11,"0")+IF(D561="Syg",Beregningsdata!$E$8,"0")+IF(D561="Barns Sygedag",Beregningsdata!$E$9,"0")+IF(D561="Barsel",Beregningsdata!$E$10,"0")</f>
        <v>0</v>
      </c>
    </row>
    <row r="562" spans="1:16" ht="16.5" x14ac:dyDescent="0.25">
      <c r="A562" s="178"/>
      <c r="B562" s="179"/>
      <c r="C562" s="180"/>
      <c r="D562" s="206"/>
      <c r="E562" s="215">
        <f>SUM(E527:E561)</f>
        <v>0</v>
      </c>
      <c r="F562" s="215">
        <f t="shared" ref="F562:I562" si="59">SUM(F527:F561)</f>
        <v>0</v>
      </c>
      <c r="G562" s="215">
        <f t="shared" si="59"/>
        <v>0</v>
      </c>
      <c r="H562" s="215">
        <f t="shared" si="59"/>
        <v>0</v>
      </c>
      <c r="I562" s="215">
        <f t="shared" si="59"/>
        <v>0</v>
      </c>
      <c r="J562" s="215">
        <f>SUM(J527:J561)</f>
        <v>0</v>
      </c>
      <c r="K562" s="215">
        <f t="shared" ref="K562:N562" si="60">SUM(K527:K561)</f>
        <v>0</v>
      </c>
      <c r="L562" s="215">
        <f t="shared" si="60"/>
        <v>0</v>
      </c>
      <c r="M562" s="215">
        <f t="shared" si="60"/>
        <v>0</v>
      </c>
      <c r="N562" s="215">
        <f t="shared" si="60"/>
        <v>0</v>
      </c>
      <c r="O562" s="215">
        <f>SUM(O527:O561)</f>
        <v>0</v>
      </c>
      <c r="P562" s="221"/>
    </row>
    <row r="563" spans="1:16" x14ac:dyDescent="0.25">
      <c r="A563" s="182"/>
      <c r="B563" s="183"/>
      <c r="C563" s="183"/>
      <c r="D563" s="183"/>
      <c r="E563" s="184"/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6"/>
    </row>
    <row r="564" spans="1:16" x14ac:dyDescent="0.25">
      <c r="A564" s="187" t="s">
        <v>87</v>
      </c>
      <c r="B564" s="343"/>
      <c r="C564" s="344"/>
      <c r="D564" s="267"/>
      <c r="E564" s="269"/>
      <c r="F564" s="268"/>
      <c r="G564" s="185"/>
      <c r="H564" s="185"/>
      <c r="I564" s="185"/>
      <c r="J564" s="185"/>
      <c r="K564" s="185"/>
      <c r="L564" s="185"/>
      <c r="M564" s="185"/>
      <c r="N564" s="185"/>
      <c r="O564" s="185"/>
      <c r="P564" s="186"/>
    </row>
    <row r="565" spans="1:16" x14ac:dyDescent="0.25">
      <c r="A565" s="187" t="s">
        <v>87</v>
      </c>
      <c r="B565" s="343"/>
      <c r="C565" s="345"/>
      <c r="D565" s="267"/>
      <c r="E565" s="269"/>
      <c r="F565" s="268"/>
      <c r="G565" s="185"/>
      <c r="H565" s="185"/>
      <c r="I565" s="185"/>
      <c r="J565" s="185"/>
      <c r="K565" s="185"/>
      <c r="L565" s="185"/>
      <c r="M565" s="185"/>
      <c r="N565" s="185"/>
      <c r="O565" s="185"/>
      <c r="P565" s="186"/>
    </row>
    <row r="566" spans="1:16" x14ac:dyDescent="0.25">
      <c r="A566" s="187" t="s">
        <v>87</v>
      </c>
      <c r="B566" s="343"/>
      <c r="C566" s="345"/>
      <c r="D566" s="267"/>
      <c r="E566" s="269"/>
      <c r="F566" s="268"/>
      <c r="G566" s="185"/>
      <c r="H566" s="185"/>
      <c r="I566" s="185"/>
      <c r="J566" s="185"/>
      <c r="K566" s="185"/>
      <c r="L566" s="185"/>
      <c r="M566" s="185"/>
      <c r="N566" s="185"/>
      <c r="O566" s="185"/>
      <c r="P566" s="186"/>
    </row>
    <row r="567" spans="1:16" x14ac:dyDescent="0.25">
      <c r="A567" s="188"/>
      <c r="B567" s="189"/>
      <c r="C567" s="189"/>
      <c r="D567" s="189"/>
      <c r="E567" s="190"/>
      <c r="F567" s="190"/>
      <c r="G567" s="190"/>
      <c r="H567" s="190"/>
      <c r="I567" s="190"/>
      <c r="J567" s="190"/>
      <c r="K567" s="190"/>
      <c r="L567" s="190"/>
      <c r="M567" s="190"/>
      <c r="N567" s="190"/>
      <c r="O567" s="190"/>
      <c r="P567" s="191"/>
    </row>
    <row r="568" spans="1:16" x14ac:dyDescent="0.25">
      <c r="A568" s="192"/>
      <c r="B568" s="192"/>
      <c r="C568" s="192"/>
      <c r="D568" s="192"/>
      <c r="E568" s="193"/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2"/>
    </row>
    <row r="569" spans="1:16" x14ac:dyDescent="0.25">
      <c r="A569" s="1">
        <v>13</v>
      </c>
    </row>
    <row r="570" spans="1:16" x14ac:dyDescent="0.25">
      <c r="A570" s="347" t="s">
        <v>0</v>
      </c>
      <c r="B570" s="348"/>
      <c r="C570" s="240" t="s">
        <v>148</v>
      </c>
      <c r="D570" s="172" t="s">
        <v>1</v>
      </c>
      <c r="E570" s="265"/>
    </row>
    <row r="571" spans="1:16" x14ac:dyDescent="0.25">
      <c r="A571" s="349" t="str">
        <f>MedarbejderData!B20</f>
        <v>n13</v>
      </c>
      <c r="B571" s="350"/>
      <c r="C571" s="243" t="str">
        <f>MedarbejderData!C20</f>
        <v>l13</v>
      </c>
      <c r="D571" s="243" t="str">
        <f>MedarbejderData!D20</f>
        <v>a13</v>
      </c>
      <c r="E571" s="266"/>
    </row>
    <row r="572" spans="1:16" ht="28.5" customHeight="1" x14ac:dyDescent="0.25">
      <c r="A572" s="346" t="s">
        <v>222</v>
      </c>
      <c r="B572" s="346" t="s">
        <v>150</v>
      </c>
      <c r="C572" s="346" t="s">
        <v>225</v>
      </c>
      <c r="D572" s="346" t="s">
        <v>224</v>
      </c>
      <c r="E572" s="346" t="str">
        <f>Beregningsdata!B21</f>
        <v>Rengøring</v>
      </c>
      <c r="F572" s="346" t="str">
        <f>Beregningsdata!C21</f>
        <v>Ventilation</v>
      </c>
      <c r="G572" s="346" t="str">
        <f>Beregningsdata!D21</f>
        <v>Vinduespolering</v>
      </c>
      <c r="H572" s="346" t="str">
        <f>Beregningsdata!E21</f>
        <v>Rengøring</v>
      </c>
      <c r="I572" s="346" t="str">
        <f>Beregningsdata!F21</f>
        <v>Graffiti</v>
      </c>
      <c r="J572" s="346" t="s">
        <v>230</v>
      </c>
      <c r="K572" s="328" t="s">
        <v>226</v>
      </c>
      <c r="L572" s="328" t="s">
        <v>60</v>
      </c>
      <c r="M572" s="328" t="s">
        <v>228</v>
      </c>
      <c r="N572" s="328" t="s">
        <v>227</v>
      </c>
      <c r="O572" s="328" t="s">
        <v>229</v>
      </c>
      <c r="P572" s="346" t="s">
        <v>223</v>
      </c>
    </row>
    <row r="573" spans="1:16" x14ac:dyDescent="0.25">
      <c r="A573" s="341"/>
      <c r="B573" s="341"/>
      <c r="C573" s="341"/>
      <c r="D573" s="341"/>
      <c r="E573" s="341"/>
      <c r="F573" s="341"/>
      <c r="G573" s="341"/>
      <c r="H573" s="341"/>
      <c r="I573" s="341"/>
      <c r="J573" s="341"/>
      <c r="K573" s="330"/>
      <c r="L573" s="330"/>
      <c r="M573" s="330"/>
      <c r="N573" s="330"/>
      <c r="O573" s="330"/>
      <c r="P573" s="340"/>
    </row>
    <row r="574" spans="1:16" ht="16.5" x14ac:dyDescent="0.25">
      <c r="A574" s="173" t="str">
        <f t="shared" ref="A574:A608" si="61">IF(OR(SUM(C574)&lt;360,AND(ROW()&lt;&gt;3,WEEKDAY(C574,WDT)&lt;&gt;1)),"",TRUNC((C574-WEEKDAY(C574,WDT)-DATE(YEAR(C574+4-WEEKDAY(C574,WDT)),1,-10))/7))</f>
        <v/>
      </c>
      <c r="B574" s="174" t="str">
        <f>PROPER(TEXT(C574,"dddd"))</f>
        <v>Tirsdag</v>
      </c>
      <c r="C574" s="175">
        <f>A3</f>
        <v>43753</v>
      </c>
      <c r="D574" s="253"/>
      <c r="E574" s="287">
        <f>IF(B574="mandag",MedarbejderData!$V$20,"0")+IF(B574="tirsdag",MedarbejderData!$W$20,"0")+IF(B574="Onsdag",MedarbejderData!$X$20,"0")+IF(B574="torsdag",MedarbejderData!$Y$20,"0")+IF(B574="fredag",MedarbejderData!$Z$20,"0")+IF(B574="lørdag",MedarbejderData!$AA$20,"0")+IF(B574="søndag",MedarbejderData!$AB$20,"0")</f>
        <v>0</v>
      </c>
      <c r="F574" s="254"/>
      <c r="G574" s="254"/>
      <c r="H574" s="254"/>
      <c r="I574" s="254"/>
      <c r="J574" s="258">
        <f>IF(E574+F574+G574&lt;Beregningsdata!$G$18,E574+F574+G574,E574+F574+G574-Beregningsdata!$G$17)</f>
        <v>0</v>
      </c>
      <c r="K574" s="259" t="str">
        <f>IF(J574&gt;Beregningsdata!$G$26,Beregningsdata!$F$26,IF(AND(J574&lt;J574+Beregningsdata!$F$26,J574&gt;Beregningsdata!$F$25),J574-Beregningsdata!$F$25,""))</f>
        <v/>
      </c>
      <c r="L574" s="259" t="str">
        <f>IF(J574&gt;Beregningsdata!$F$27,J574-Beregningsdata!$F$27,"")</f>
        <v/>
      </c>
      <c r="M574" s="254"/>
      <c r="N574" s="254"/>
      <c r="O574" s="254"/>
      <c r="P574" s="210">
        <f>IF(D574="Ferie",Beregningsdata!$E$6,"0")+IF(D574="Feriefridag",Beregningsdata!$E$12,"0")+IF(D574="Fri",Beregningsdata!$E$11,"0")+IF(D574="Syg",Beregningsdata!$E$8,"0")+IF(D574="Barns Sygedag",Beregningsdata!$E$9,"0")+IF(D574="Barsel",Beregningsdata!$E$10,"0")</f>
        <v>0</v>
      </c>
    </row>
    <row r="575" spans="1:16" ht="16.5" x14ac:dyDescent="0.25">
      <c r="A575" s="173" t="str">
        <f t="shared" si="61"/>
        <v/>
      </c>
      <c r="B575" s="174" t="str">
        <f t="shared" ref="B575:B608" si="62">PROPER(TEXT(C575,"dddd"))</f>
        <v>Onsdag</v>
      </c>
      <c r="C575" s="176">
        <f>C574+1</f>
        <v>43754</v>
      </c>
      <c r="D575" s="253"/>
      <c r="E575" s="287">
        <f>IF(B575="mandag",MedarbejderData!$V$20,"0")+IF(B575="tirsdag",MedarbejderData!$W$20,"0")+IF(B575="Onsdag",MedarbejderData!$X$20,"0")+IF(B575="torsdag",MedarbejderData!$Y$20,"0")+IF(B575="fredag",MedarbejderData!$Z$20,"0")+IF(B575="lørdag",MedarbejderData!$AA$20,"0")+IF(B575="søndag",MedarbejderData!$AB$20,"0")</f>
        <v>0</v>
      </c>
      <c r="F575" s="254"/>
      <c r="G575" s="254"/>
      <c r="H575" s="254"/>
      <c r="I575" s="254"/>
      <c r="J575" s="258">
        <f>IF(E575+F575+G575&lt;Beregningsdata!$G$18,E575+F575+G575,E575+F575+G575-Beregningsdata!$G$17)</f>
        <v>0</v>
      </c>
      <c r="K575" s="259" t="str">
        <f>IF(J575&gt;Beregningsdata!$G$26,Beregningsdata!$F$26,IF(AND(J575&lt;J575+Beregningsdata!$F$26,J575&gt;Beregningsdata!$F$25),J575-Beregningsdata!$F$25,""))</f>
        <v/>
      </c>
      <c r="L575" s="259" t="str">
        <f>IF(J575&gt;Beregningsdata!$F$27,J575-Beregningsdata!$F$27,"")</f>
        <v/>
      </c>
      <c r="M575" s="254"/>
      <c r="N575" s="254"/>
      <c r="O575" s="254"/>
      <c r="P575" s="211">
        <f>IF(D575="Ferie",Beregningsdata!$E$6,"0")+IF(D575="Feriefridag",Beregningsdata!$E$12,"0")+IF(D575="Fri",Beregningsdata!$E$11,"0")+IF(D575="Syg",Beregningsdata!$E$8,"0")+IF(D575="Barns Sygedag",Beregningsdata!$E$9,"0")+IF(D575="Barsel",Beregningsdata!$E$10,"0")</f>
        <v>0</v>
      </c>
    </row>
    <row r="576" spans="1:16" ht="16.5" x14ac:dyDescent="0.25">
      <c r="A576" s="173" t="str">
        <f t="shared" si="61"/>
        <v/>
      </c>
      <c r="B576" s="174" t="str">
        <f t="shared" si="62"/>
        <v>Torsdag</v>
      </c>
      <c r="C576" s="176">
        <f t="shared" ref="C576:C608" si="63">C575+1</f>
        <v>43755</v>
      </c>
      <c r="D576" s="253"/>
      <c r="E576" s="287">
        <f>IF(B576="mandag",MedarbejderData!$V$20,"0")+IF(B576="tirsdag",MedarbejderData!$W$20,"0")+IF(B576="Onsdag",MedarbejderData!$X$20,"0")+IF(B576="torsdag",MedarbejderData!$Y$20,"0")+IF(B576="fredag",MedarbejderData!$Z$20,"0")+IF(B576="lørdag",MedarbejderData!$AA$20,"0")+IF(B576="søndag",MedarbejderData!$AB$20,"0")</f>
        <v>0</v>
      </c>
      <c r="F576" s="254"/>
      <c r="G576" s="254"/>
      <c r="H576" s="254"/>
      <c r="I576" s="254"/>
      <c r="J576" s="258">
        <f>IF(E576+F576+G576&lt;Beregningsdata!$G$18,E576+F576+G576,E576+F576+G576-Beregningsdata!$G$17)</f>
        <v>0</v>
      </c>
      <c r="K576" s="259" t="str">
        <f>IF(J576&gt;Beregningsdata!$G$26,Beregningsdata!$F$26,IF(AND(J576&lt;J576+Beregningsdata!$F$26,J576&gt;Beregningsdata!$F$25),J576-Beregningsdata!$F$25,""))</f>
        <v/>
      </c>
      <c r="L576" s="259" t="str">
        <f>IF(J576&gt;Beregningsdata!$F$27,J576-Beregningsdata!$F$27,"")</f>
        <v/>
      </c>
      <c r="M576" s="254"/>
      <c r="N576" s="254"/>
      <c r="O576" s="254"/>
      <c r="P576" s="211">
        <f>IF(D576="Ferie",Beregningsdata!$E$6,"0")+IF(D576="Feriefridag",Beregningsdata!$E$12,"0")+IF(D576="Fri",Beregningsdata!$E$11,"0")+IF(D576="Syg",Beregningsdata!$E$8,"0")+IF(D576="Barns Sygedag",Beregningsdata!$E$9,"0")+IF(D576="Barsel",Beregningsdata!$E$10,"0")</f>
        <v>0</v>
      </c>
    </row>
    <row r="577" spans="1:16" ht="16.5" x14ac:dyDescent="0.25">
      <c r="A577" s="173" t="str">
        <f t="shared" si="61"/>
        <v/>
      </c>
      <c r="B577" s="174" t="str">
        <f t="shared" si="62"/>
        <v>Fredag</v>
      </c>
      <c r="C577" s="176">
        <f t="shared" si="63"/>
        <v>43756</v>
      </c>
      <c r="D577" s="253"/>
      <c r="E577" s="287">
        <f>IF(B577="mandag",MedarbejderData!$V$20,"0")+IF(B577="tirsdag",MedarbejderData!$W$20,"0")+IF(B577="Onsdag",MedarbejderData!$X$20,"0")+IF(B577="torsdag",MedarbejderData!$Y$20,"0")+IF(B577="fredag",MedarbejderData!$Z$20,"0")+IF(B577="lørdag",MedarbejderData!$AA$20,"0")+IF(B577="søndag",MedarbejderData!$AB$20,"0")</f>
        <v>0</v>
      </c>
      <c r="F577" s="254"/>
      <c r="G577" s="254"/>
      <c r="H577" s="254"/>
      <c r="I577" s="254"/>
      <c r="J577" s="258">
        <f>IF(E577+F577+G577&lt;Beregningsdata!$G$18,E577+F577+G577,E577+F577+G577-Beregningsdata!$G$17)</f>
        <v>0</v>
      </c>
      <c r="K577" s="259" t="str">
        <f>IF(J577&gt;Beregningsdata!$G$26,Beregningsdata!$F$26,IF(AND(J577&lt;J577+Beregningsdata!$F$26,J577&gt;Beregningsdata!$F$25),J577-Beregningsdata!$F$25,""))</f>
        <v/>
      </c>
      <c r="L577" s="259" t="str">
        <f>IF(J577&gt;Beregningsdata!$F$27,J577-Beregningsdata!$F$27,"")</f>
        <v/>
      </c>
      <c r="M577" s="254"/>
      <c r="N577" s="254"/>
      <c r="O577" s="254"/>
      <c r="P577" s="211">
        <f>IF(D577="Ferie",Beregningsdata!$E$6,"0")+IF(D577="Feriefridag",Beregningsdata!$E$12,"0")+IF(D577="Fri",Beregningsdata!$E$11,"0")+IF(D577="Syg",Beregningsdata!$E$8,"0")+IF(D577="Barns Sygedag",Beregningsdata!$E$9,"0")+IF(D577="Barsel",Beregningsdata!$E$10,"0")</f>
        <v>0</v>
      </c>
    </row>
    <row r="578" spans="1:16" ht="16.5" x14ac:dyDescent="0.25">
      <c r="A578" s="173" t="str">
        <f t="shared" si="61"/>
        <v/>
      </c>
      <c r="B578" s="174" t="str">
        <f t="shared" si="62"/>
        <v>Lørdag</v>
      </c>
      <c r="C578" s="176">
        <f t="shared" si="63"/>
        <v>43757</v>
      </c>
      <c r="D578" s="253"/>
      <c r="E578" s="287">
        <f>IF(B578="mandag",MedarbejderData!$V$20,"0")+IF(B578="tirsdag",MedarbejderData!$W$20,"0")+IF(B578="Onsdag",MedarbejderData!$X$20,"0")+IF(B578="torsdag",MedarbejderData!$Y$20,"0")+IF(B578="fredag",MedarbejderData!$Z$20,"0")+IF(B578="lørdag",MedarbejderData!$AA$20,"0")+IF(B578="søndag",MedarbejderData!$AB$20,"0")</f>
        <v>0</v>
      </c>
      <c r="F578" s="254"/>
      <c r="G578" s="254"/>
      <c r="H578" s="254"/>
      <c r="I578" s="254"/>
      <c r="J578" s="258">
        <f>IF(E578+F578+G578&lt;Beregningsdata!$G$18,E578+F578+G578,E578+F578+G578-Beregningsdata!$G$17)</f>
        <v>0</v>
      </c>
      <c r="K578" s="259" t="str">
        <f>IF(J578&gt;Beregningsdata!$G$26,Beregningsdata!$F$26,IF(AND(J578&lt;J578+Beregningsdata!$F$26,J578&gt;Beregningsdata!$F$25),J578-Beregningsdata!$F$25,""))</f>
        <v/>
      </c>
      <c r="L578" s="259" t="str">
        <f>IF(J578&gt;Beregningsdata!$F$27,J578-Beregningsdata!$F$27,"")</f>
        <v/>
      </c>
      <c r="M578" s="254"/>
      <c r="N578" s="254"/>
      <c r="O578" s="254"/>
      <c r="P578" s="211">
        <f>IF(D578="Ferie",Beregningsdata!$E$6,"0")+IF(D578="Feriefridag",Beregningsdata!$E$12,"0")+IF(D578="Fri",Beregningsdata!$E$11,"0")+IF(D578="Syg",Beregningsdata!$E$8,"0")+IF(D578="Barns Sygedag",Beregningsdata!$E$9,"0")+IF(D578="Barsel",Beregningsdata!$E$10,"0")</f>
        <v>0</v>
      </c>
    </row>
    <row r="579" spans="1:16" ht="16.5" x14ac:dyDescent="0.25">
      <c r="A579" s="173" t="str">
        <f t="shared" si="61"/>
        <v/>
      </c>
      <c r="B579" s="174" t="str">
        <f t="shared" si="62"/>
        <v>Søndag</v>
      </c>
      <c r="C579" s="176">
        <f t="shared" si="63"/>
        <v>43758</v>
      </c>
      <c r="D579" s="253"/>
      <c r="E579" s="287">
        <f>IF(B579="mandag",MedarbejderData!$V$20,"0")+IF(B579="tirsdag",MedarbejderData!$W$20,"0")+IF(B579="Onsdag",MedarbejderData!$X$20,"0")+IF(B579="torsdag",MedarbejderData!$Y$20,"0")+IF(B579="fredag",MedarbejderData!$Z$20,"0")+IF(B579="lørdag",MedarbejderData!$AA$20,"0")+IF(B579="søndag",MedarbejderData!$AB$20,"0")</f>
        <v>0</v>
      </c>
      <c r="F579" s="254"/>
      <c r="G579" s="254"/>
      <c r="H579" s="254"/>
      <c r="I579" s="254"/>
      <c r="J579" s="258">
        <f>IF(E579+F579+G579&lt;Beregningsdata!$G$18,E579+F579+G579,E579+F579+G579-Beregningsdata!$G$17)</f>
        <v>0</v>
      </c>
      <c r="K579" s="259" t="str">
        <f>IF(J579&gt;Beregningsdata!$G$26,Beregningsdata!$F$26,IF(AND(J579&lt;J579+Beregningsdata!$F$26,J579&gt;Beregningsdata!$F$25),J579-Beregningsdata!$F$25,""))</f>
        <v/>
      </c>
      <c r="L579" s="259" t="str">
        <f>IF(J579&gt;Beregningsdata!$F$27,J579-Beregningsdata!$F$27,"")</f>
        <v/>
      </c>
      <c r="M579" s="254"/>
      <c r="N579" s="254"/>
      <c r="O579" s="254"/>
      <c r="P579" s="211">
        <f>IF(D579="Ferie",Beregningsdata!$E$6,"0")+IF(D579="Feriefridag",Beregningsdata!$E$12,"0")+IF(D579="Fri",Beregningsdata!$E$11,"0")+IF(D579="Syg",Beregningsdata!$E$8,"0")+IF(D579="Barns Sygedag",Beregningsdata!$E$9,"0")+IF(D579="Barsel",Beregningsdata!$E$10,"0")</f>
        <v>0</v>
      </c>
    </row>
    <row r="580" spans="1:16" ht="16.5" x14ac:dyDescent="0.25">
      <c r="A580" s="173">
        <f t="shared" si="61"/>
        <v>43</v>
      </c>
      <c r="B580" s="174" t="str">
        <f t="shared" si="62"/>
        <v>Mandag</v>
      </c>
      <c r="C580" s="176">
        <f t="shared" si="63"/>
        <v>43759</v>
      </c>
      <c r="D580" s="253"/>
      <c r="E580" s="287">
        <f>IF(B580="mandag",MedarbejderData!$V$20,"0")+IF(B580="tirsdag",MedarbejderData!$W$20,"0")+IF(B580="Onsdag",MedarbejderData!$X$20,"0")+IF(B580="torsdag",MedarbejderData!$Y$20,"0")+IF(B580="fredag",MedarbejderData!$Z$20,"0")+IF(B580="lørdag",MedarbejderData!$AA$20,"0")+IF(B580="søndag",MedarbejderData!$AB$20,"0")</f>
        <v>0</v>
      </c>
      <c r="F580" s="254"/>
      <c r="G580" s="254"/>
      <c r="H580" s="254"/>
      <c r="I580" s="254"/>
      <c r="J580" s="258">
        <f>IF(E580+F580+G580&lt;Beregningsdata!$G$18,E580+F580+G580,E580+F580+G580-Beregningsdata!$G$17)</f>
        <v>0</v>
      </c>
      <c r="K580" s="259" t="str">
        <f>IF(J580&gt;Beregningsdata!$G$26,Beregningsdata!$F$26,IF(AND(J580&lt;J580+Beregningsdata!$F$26,J580&gt;Beregningsdata!$F$25),J580-Beregningsdata!$F$25,""))</f>
        <v/>
      </c>
      <c r="L580" s="259" t="str">
        <f>IF(J580&gt;Beregningsdata!$F$27,J580-Beregningsdata!$F$27,"")</f>
        <v/>
      </c>
      <c r="M580" s="254"/>
      <c r="N580" s="254"/>
      <c r="O580" s="254"/>
      <c r="P580" s="211">
        <f>IF(D580="Ferie",Beregningsdata!$E$6,"0")+IF(D580="Feriefridag",Beregningsdata!$E$12,"0")+IF(D580="Fri",Beregningsdata!$E$11,"0")+IF(D580="Syg",Beregningsdata!$E$8,"0")+IF(D580="Barns Sygedag",Beregningsdata!$E$9,"0")+IF(D580="Barsel",Beregningsdata!$E$10,"0")</f>
        <v>0</v>
      </c>
    </row>
    <row r="581" spans="1:16" ht="16.5" x14ac:dyDescent="0.25">
      <c r="A581" s="173" t="str">
        <f t="shared" si="61"/>
        <v/>
      </c>
      <c r="B581" s="174" t="str">
        <f t="shared" si="62"/>
        <v>Tirsdag</v>
      </c>
      <c r="C581" s="176">
        <f t="shared" si="63"/>
        <v>43760</v>
      </c>
      <c r="D581" s="253"/>
      <c r="E581" s="287">
        <f>IF(B581="mandag",MedarbejderData!$V$20,"0")+IF(B581="tirsdag",MedarbejderData!$W$20,"0")+IF(B581="Onsdag",MedarbejderData!$X$20,"0")+IF(B581="torsdag",MedarbejderData!$Y$20,"0")+IF(B581="fredag",MedarbejderData!$Z$20,"0")+IF(B581="lørdag",MedarbejderData!$AA$20,"0")+IF(B581="søndag",MedarbejderData!$AB$20,"0")</f>
        <v>0</v>
      </c>
      <c r="F581" s="254"/>
      <c r="G581" s="254"/>
      <c r="H581" s="254"/>
      <c r="I581" s="254"/>
      <c r="J581" s="258">
        <f>IF(E581+F581+G581&lt;Beregningsdata!$G$18,E581+F581+G581,E581+F581+G581-Beregningsdata!$G$17)</f>
        <v>0</v>
      </c>
      <c r="K581" s="259" t="str">
        <f>IF(J581&gt;Beregningsdata!$G$26,Beregningsdata!$F$26,IF(AND(J581&lt;J581+Beregningsdata!$F$26,J581&gt;Beregningsdata!$F$25),J581-Beregningsdata!$F$25,""))</f>
        <v/>
      </c>
      <c r="L581" s="259" t="str">
        <f>IF(J581&gt;Beregningsdata!$F$27,J581-Beregningsdata!$F$27,"")</f>
        <v/>
      </c>
      <c r="M581" s="254"/>
      <c r="N581" s="254"/>
      <c r="O581" s="254"/>
      <c r="P581" s="211">
        <f>IF(D581="Ferie",Beregningsdata!$E$6,"0")+IF(D581="Feriefridag",Beregningsdata!$E$12,"0")+IF(D581="Fri",Beregningsdata!$E$11,"0")+IF(D581="Syg",Beregningsdata!$E$8,"0")+IF(D581="Barns Sygedag",Beregningsdata!$E$9,"0")+IF(D581="Barsel",Beregningsdata!$E$10,"0")</f>
        <v>0</v>
      </c>
    </row>
    <row r="582" spans="1:16" ht="16.5" x14ac:dyDescent="0.25">
      <c r="A582" s="173" t="str">
        <f t="shared" si="61"/>
        <v/>
      </c>
      <c r="B582" s="174" t="str">
        <f t="shared" si="62"/>
        <v>Onsdag</v>
      </c>
      <c r="C582" s="176">
        <f t="shared" si="63"/>
        <v>43761</v>
      </c>
      <c r="D582" s="253"/>
      <c r="E582" s="287">
        <f>IF(B582="mandag",MedarbejderData!$V$20,"0")+IF(B582="tirsdag",MedarbejderData!$W$20,"0")+IF(B582="Onsdag",MedarbejderData!$X$20,"0")+IF(B582="torsdag",MedarbejderData!$Y$20,"0")+IF(B582="fredag",MedarbejderData!$Z$20,"0")+IF(B582="lørdag",MedarbejderData!$AA$20,"0")+IF(B582="søndag",MedarbejderData!$AB$20,"0")</f>
        <v>0</v>
      </c>
      <c r="F582" s="254"/>
      <c r="G582" s="254"/>
      <c r="H582" s="254"/>
      <c r="I582" s="254"/>
      <c r="J582" s="258">
        <f>IF(E582+F582+G582&lt;Beregningsdata!$G$18,E582+F582+G582,E582+F582+G582-Beregningsdata!$G$17)</f>
        <v>0</v>
      </c>
      <c r="K582" s="259" t="str">
        <f>IF(J582&gt;Beregningsdata!$G$26,Beregningsdata!$F$26,IF(AND(J582&lt;J582+Beregningsdata!$F$26,J582&gt;Beregningsdata!$F$25),J582-Beregningsdata!$F$25,""))</f>
        <v/>
      </c>
      <c r="L582" s="259" t="str">
        <f>IF(J582&gt;Beregningsdata!$F$27,J582-Beregningsdata!$F$27,"")</f>
        <v/>
      </c>
      <c r="M582" s="254"/>
      <c r="N582" s="254"/>
      <c r="O582" s="254"/>
      <c r="P582" s="211">
        <f>IF(D582="Ferie",Beregningsdata!$E$6,"0")+IF(D582="Feriefridag",Beregningsdata!$E$12,"0")+IF(D582="Fri",Beregningsdata!$E$11,"0")+IF(D582="Syg",Beregningsdata!$E$8,"0")+IF(D582="Barns Sygedag",Beregningsdata!$E$9,"0")+IF(D582="Barsel",Beregningsdata!$E$10,"0")</f>
        <v>0</v>
      </c>
    </row>
    <row r="583" spans="1:16" ht="16.5" x14ac:dyDescent="0.25">
      <c r="A583" s="173" t="str">
        <f t="shared" si="61"/>
        <v/>
      </c>
      <c r="B583" s="174" t="str">
        <f t="shared" si="62"/>
        <v>Torsdag</v>
      </c>
      <c r="C583" s="176">
        <f t="shared" si="63"/>
        <v>43762</v>
      </c>
      <c r="D583" s="253"/>
      <c r="E583" s="287">
        <f>IF(B583="mandag",MedarbejderData!$V$20,"0")+IF(B583="tirsdag",MedarbejderData!$W$20,"0")+IF(B583="Onsdag",MedarbejderData!$X$20,"0")+IF(B583="torsdag",MedarbejderData!$Y$20,"0")+IF(B583="fredag",MedarbejderData!$Z$20,"0")+IF(B583="lørdag",MedarbejderData!$AA$20,"0")+IF(B583="søndag",MedarbejderData!$AB$20,"0")</f>
        <v>0</v>
      </c>
      <c r="F583" s="254"/>
      <c r="G583" s="254"/>
      <c r="H583" s="254"/>
      <c r="I583" s="254"/>
      <c r="J583" s="258">
        <f>IF(E583+F583+G583&lt;Beregningsdata!$G$18,E583+F583+G583,E583+F583+G583-Beregningsdata!$G$17)</f>
        <v>0</v>
      </c>
      <c r="K583" s="259" t="str">
        <f>IF(J583&gt;Beregningsdata!$G$26,Beregningsdata!$F$26,IF(AND(J583&lt;J583+Beregningsdata!$F$26,J583&gt;Beregningsdata!$F$25),J583-Beregningsdata!$F$25,""))</f>
        <v/>
      </c>
      <c r="L583" s="259" t="str">
        <f>IF(J583&gt;Beregningsdata!$F$27,J583-Beregningsdata!$F$27,"")</f>
        <v/>
      </c>
      <c r="M583" s="254"/>
      <c r="N583" s="254"/>
      <c r="O583" s="254"/>
      <c r="P583" s="211">
        <f>IF(D583="Ferie",Beregningsdata!$E$6,"0")+IF(D583="Feriefridag",Beregningsdata!$E$12,"0")+IF(D583="Fri",Beregningsdata!$E$11,"0")+IF(D583="Syg",Beregningsdata!$E$8,"0")+IF(D583="Barns Sygedag",Beregningsdata!$E$9,"0")+IF(D583="Barsel",Beregningsdata!$E$10,"0")</f>
        <v>0</v>
      </c>
    </row>
    <row r="584" spans="1:16" ht="16.5" x14ac:dyDescent="0.25">
      <c r="A584" s="173" t="str">
        <f t="shared" si="61"/>
        <v/>
      </c>
      <c r="B584" s="174" t="str">
        <f t="shared" si="62"/>
        <v>Fredag</v>
      </c>
      <c r="C584" s="176">
        <f t="shared" si="63"/>
        <v>43763</v>
      </c>
      <c r="D584" s="253"/>
      <c r="E584" s="287">
        <f>IF(B584="mandag",MedarbejderData!$V$20,"0")+IF(B584="tirsdag",MedarbejderData!$W$20,"0")+IF(B584="Onsdag",MedarbejderData!$X$20,"0")+IF(B584="torsdag",MedarbejderData!$Y$20,"0")+IF(B584="fredag",MedarbejderData!$Z$20,"0")+IF(B584="lørdag",MedarbejderData!$AA$20,"0")+IF(B584="søndag",MedarbejderData!$AB$20,"0")</f>
        <v>0</v>
      </c>
      <c r="F584" s="254"/>
      <c r="G584" s="254"/>
      <c r="H584" s="254"/>
      <c r="I584" s="254"/>
      <c r="J584" s="258">
        <f>IF(E584+F584+G584&lt;Beregningsdata!$G$18,E584+F584+G584,E584+F584+G584-Beregningsdata!$G$17)</f>
        <v>0</v>
      </c>
      <c r="K584" s="259" t="str">
        <f>IF(J584&gt;Beregningsdata!$G$26,Beregningsdata!$F$26,IF(AND(J584&lt;J584+Beregningsdata!$F$26,J584&gt;Beregningsdata!$F$25),J584-Beregningsdata!$F$25,""))</f>
        <v/>
      </c>
      <c r="L584" s="259" t="str">
        <f>IF(J584&gt;Beregningsdata!$F$27,J584-Beregningsdata!$F$27,"")</f>
        <v/>
      </c>
      <c r="M584" s="254"/>
      <c r="N584" s="254"/>
      <c r="O584" s="254"/>
      <c r="P584" s="211">
        <f>IF(D584="Ferie",Beregningsdata!$E$6,"0")+IF(D584="Feriefridag",Beregningsdata!$E$12,"0")+IF(D584="Fri",Beregningsdata!$E$11,"0")+IF(D584="Syg",Beregningsdata!$E$8,"0")+IF(D584="Barns Sygedag",Beregningsdata!$E$9,"0")+IF(D584="Barsel",Beregningsdata!$E$10,"0")</f>
        <v>0</v>
      </c>
    </row>
    <row r="585" spans="1:16" ht="16.5" x14ac:dyDescent="0.25">
      <c r="A585" s="173" t="str">
        <f t="shared" si="61"/>
        <v/>
      </c>
      <c r="B585" s="174" t="str">
        <f t="shared" si="62"/>
        <v>Lørdag</v>
      </c>
      <c r="C585" s="176">
        <f t="shared" si="63"/>
        <v>43764</v>
      </c>
      <c r="D585" s="253"/>
      <c r="E585" s="287">
        <f>IF(B585="mandag",MedarbejderData!$V$20,"0")+IF(B585="tirsdag",MedarbejderData!$W$20,"0")+IF(B585="Onsdag",MedarbejderData!$X$20,"0")+IF(B585="torsdag",MedarbejderData!$Y$20,"0")+IF(B585="fredag",MedarbejderData!$Z$20,"0")+IF(B585="lørdag",MedarbejderData!$AA$20,"0")+IF(B585="søndag",MedarbejderData!$AB$20,"0")</f>
        <v>0</v>
      </c>
      <c r="F585" s="254"/>
      <c r="G585" s="254"/>
      <c r="H585" s="254"/>
      <c r="I585" s="254"/>
      <c r="J585" s="258">
        <f>IF(E585+F585+G585&lt;Beregningsdata!$G$18,E585+F585+G585,E585+F585+G585-Beregningsdata!$G$17)</f>
        <v>0</v>
      </c>
      <c r="K585" s="259" t="str">
        <f>IF(J585&gt;Beregningsdata!$G$26,Beregningsdata!$F$26,IF(AND(J585&lt;J585+Beregningsdata!$F$26,J585&gt;Beregningsdata!$F$25),J585-Beregningsdata!$F$25,""))</f>
        <v/>
      </c>
      <c r="L585" s="259" t="str">
        <f>IF(J585&gt;Beregningsdata!$F$27,J585-Beregningsdata!$F$27,"")</f>
        <v/>
      </c>
      <c r="M585" s="254"/>
      <c r="N585" s="254"/>
      <c r="O585" s="254"/>
      <c r="P585" s="211">
        <f>IF(D585="Ferie",Beregningsdata!$E$6,"0")+IF(D585="Feriefridag",Beregningsdata!$E$12,"0")+IF(D585="Fri",Beregningsdata!$E$11,"0")+IF(D585="Syg",Beregningsdata!$E$8,"0")+IF(D585="Barns Sygedag",Beregningsdata!$E$9,"0")+IF(D585="Barsel",Beregningsdata!$E$10,"0")</f>
        <v>0</v>
      </c>
    </row>
    <row r="586" spans="1:16" ht="16.5" x14ac:dyDescent="0.25">
      <c r="A586" s="173" t="str">
        <f t="shared" si="61"/>
        <v/>
      </c>
      <c r="B586" s="174" t="str">
        <f t="shared" si="62"/>
        <v>Søndag</v>
      </c>
      <c r="C586" s="176">
        <f t="shared" si="63"/>
        <v>43765</v>
      </c>
      <c r="D586" s="253"/>
      <c r="E586" s="287">
        <f>IF(B586="mandag",MedarbejderData!$V$20,"0")+IF(B586="tirsdag",MedarbejderData!$W$20,"0")+IF(B586="Onsdag",MedarbejderData!$X$20,"0")+IF(B586="torsdag",MedarbejderData!$Y$20,"0")+IF(B586="fredag",MedarbejderData!$Z$20,"0")+IF(B586="lørdag",MedarbejderData!$AA$20,"0")+IF(B586="søndag",MedarbejderData!$AB$20,"0")</f>
        <v>0</v>
      </c>
      <c r="F586" s="254"/>
      <c r="G586" s="254"/>
      <c r="H586" s="254"/>
      <c r="I586" s="254"/>
      <c r="J586" s="258">
        <f>IF(E586+F586+G586&lt;Beregningsdata!$G$18,E586+F586+G586,E586+F586+G586-Beregningsdata!$G$17)</f>
        <v>0</v>
      </c>
      <c r="K586" s="259" t="str">
        <f>IF(J586&gt;Beregningsdata!$G$26,Beregningsdata!$F$26,IF(AND(J586&lt;J586+Beregningsdata!$F$26,J586&gt;Beregningsdata!$F$25),J586-Beregningsdata!$F$25,""))</f>
        <v/>
      </c>
      <c r="L586" s="259" t="str">
        <f>IF(J586&gt;Beregningsdata!$F$27,J586-Beregningsdata!$F$27,"")</f>
        <v/>
      </c>
      <c r="M586" s="254"/>
      <c r="N586" s="254"/>
      <c r="O586" s="254"/>
      <c r="P586" s="211">
        <f>IF(D586="Ferie",Beregningsdata!$E$6,"0")+IF(D586="Feriefridag",Beregningsdata!$E$12,"0")+IF(D586="Fri",Beregningsdata!$E$11,"0")+IF(D586="Syg",Beregningsdata!$E$8,"0")+IF(D586="Barns Sygedag",Beregningsdata!$E$9,"0")+IF(D586="Barsel",Beregningsdata!$E$10,"0")</f>
        <v>0</v>
      </c>
    </row>
    <row r="587" spans="1:16" ht="16.5" x14ac:dyDescent="0.25">
      <c r="A587" s="173">
        <f t="shared" si="61"/>
        <v>44</v>
      </c>
      <c r="B587" s="174" t="str">
        <f t="shared" si="62"/>
        <v>Mandag</v>
      </c>
      <c r="C587" s="176">
        <f t="shared" si="63"/>
        <v>43766</v>
      </c>
      <c r="D587" s="253"/>
      <c r="E587" s="287">
        <f>IF(B587="mandag",MedarbejderData!$V$20,"0")+IF(B587="tirsdag",MedarbejderData!$W$20,"0")+IF(B587="Onsdag",MedarbejderData!$X$20,"0")+IF(B587="torsdag",MedarbejderData!$Y$20,"0")+IF(B587="fredag",MedarbejderData!$Z$20,"0")+IF(B587="lørdag",MedarbejderData!$AA$20,"0")+IF(B587="søndag",MedarbejderData!$AB$20,"0")</f>
        <v>0</v>
      </c>
      <c r="F587" s="254"/>
      <c r="G587" s="254"/>
      <c r="H587" s="254"/>
      <c r="I587" s="254"/>
      <c r="J587" s="258">
        <f>IF(E587+F587+G587&lt;Beregningsdata!$G$18,E587+F587+G587,E587+F587+G587-Beregningsdata!$G$17)</f>
        <v>0</v>
      </c>
      <c r="K587" s="259" t="str">
        <f>IF(J587&gt;Beregningsdata!$G$26,Beregningsdata!$F$26,IF(AND(J587&lt;J587+Beregningsdata!$F$26,J587&gt;Beregningsdata!$F$25),J587-Beregningsdata!$F$25,""))</f>
        <v/>
      </c>
      <c r="L587" s="259" t="str">
        <f>IF(J587&gt;Beregningsdata!$F$27,J587-Beregningsdata!$F$27,"")</f>
        <v/>
      </c>
      <c r="M587" s="254"/>
      <c r="N587" s="254"/>
      <c r="O587" s="254"/>
      <c r="P587" s="211">
        <f>IF(D587="Ferie",Beregningsdata!$E$6,"0")+IF(D587="Feriefridag",Beregningsdata!$E$12,"0")+IF(D587="Fri",Beregningsdata!$E$11,"0")+IF(D587="Syg",Beregningsdata!$E$8,"0")+IF(D587="Barns Sygedag",Beregningsdata!$E$9,"0")+IF(D587="Barsel",Beregningsdata!$E$10,"0")</f>
        <v>0</v>
      </c>
    </row>
    <row r="588" spans="1:16" ht="16.5" x14ac:dyDescent="0.25">
      <c r="A588" s="173" t="str">
        <f t="shared" si="61"/>
        <v/>
      </c>
      <c r="B588" s="174" t="str">
        <f t="shared" si="62"/>
        <v>Tirsdag</v>
      </c>
      <c r="C588" s="176">
        <f t="shared" si="63"/>
        <v>43767</v>
      </c>
      <c r="D588" s="253"/>
      <c r="E588" s="287">
        <f>IF(B588="mandag",MedarbejderData!$V$20,"0")+IF(B588="tirsdag",MedarbejderData!$W$20,"0")+IF(B588="Onsdag",MedarbejderData!$X$20,"0")+IF(B588="torsdag",MedarbejderData!$Y$20,"0")+IF(B588="fredag",MedarbejderData!$Z$20,"0")+IF(B588="lørdag",MedarbejderData!$AA$20,"0")+IF(B588="søndag",MedarbejderData!$AB$20,"0")</f>
        <v>0</v>
      </c>
      <c r="F588" s="254"/>
      <c r="G588" s="254"/>
      <c r="H588" s="254"/>
      <c r="I588" s="254"/>
      <c r="J588" s="258">
        <f>IF(E588+F588+G588&lt;Beregningsdata!$G$18,E588+F588+G588,E588+F588+G588-Beregningsdata!$G$17)</f>
        <v>0</v>
      </c>
      <c r="K588" s="259" t="str">
        <f>IF(J588&gt;Beregningsdata!$G$26,Beregningsdata!$F$26,IF(AND(J588&lt;J588+Beregningsdata!$F$26,J588&gt;Beregningsdata!$F$25),J588-Beregningsdata!$F$25,""))</f>
        <v/>
      </c>
      <c r="L588" s="259" t="str">
        <f>IF(J588&gt;Beregningsdata!$F$27,J588-Beregningsdata!$F$27,"")</f>
        <v/>
      </c>
      <c r="M588" s="254"/>
      <c r="N588" s="254"/>
      <c r="O588" s="254"/>
      <c r="P588" s="211">
        <f>IF(D588="Ferie",Beregningsdata!$E$6,"0")+IF(D588="Feriefridag",Beregningsdata!$E$12,"0")+IF(D588="Fri",Beregningsdata!$E$11,"0")+IF(D588="Syg",Beregningsdata!$E$8,"0")+IF(D588="Barns Sygedag",Beregningsdata!$E$9,"0")+IF(D588="Barsel",Beregningsdata!$E$10,"0")</f>
        <v>0</v>
      </c>
    </row>
    <row r="589" spans="1:16" ht="16.5" x14ac:dyDescent="0.25">
      <c r="A589" s="173" t="str">
        <f t="shared" si="61"/>
        <v/>
      </c>
      <c r="B589" s="174" t="str">
        <f t="shared" si="62"/>
        <v>Onsdag</v>
      </c>
      <c r="C589" s="176">
        <f t="shared" si="63"/>
        <v>43768</v>
      </c>
      <c r="D589" s="253"/>
      <c r="E589" s="287">
        <f>IF(B589="mandag",MedarbejderData!$V$20,"0")+IF(B589="tirsdag",MedarbejderData!$W$20,"0")+IF(B589="Onsdag",MedarbejderData!$X$20,"0")+IF(B589="torsdag",MedarbejderData!$Y$20,"0")+IF(B589="fredag",MedarbejderData!$Z$20,"0")+IF(B589="lørdag",MedarbejderData!$AA$20,"0")+IF(B589="søndag",MedarbejderData!$AB$20,"0")</f>
        <v>0</v>
      </c>
      <c r="F589" s="254"/>
      <c r="G589" s="254"/>
      <c r="H589" s="254"/>
      <c r="I589" s="254"/>
      <c r="J589" s="258">
        <f>IF(E589+F589+G589&lt;Beregningsdata!$G$18,E589+F589+G589,E589+F589+G589-Beregningsdata!$G$17)</f>
        <v>0</v>
      </c>
      <c r="K589" s="259" t="str">
        <f>IF(J589&gt;Beregningsdata!$G$26,Beregningsdata!$F$26,IF(AND(J589&lt;J589+Beregningsdata!$F$26,J589&gt;Beregningsdata!$F$25),J589-Beregningsdata!$F$25,""))</f>
        <v/>
      </c>
      <c r="L589" s="259" t="str">
        <f>IF(J589&gt;Beregningsdata!$F$27,J589-Beregningsdata!$F$27,"")</f>
        <v/>
      </c>
      <c r="M589" s="254"/>
      <c r="N589" s="254"/>
      <c r="O589" s="254"/>
      <c r="P589" s="211">
        <f>IF(D589="Ferie",Beregningsdata!$E$6,"0")+IF(D589="Feriefridag",Beregningsdata!$E$12,"0")+IF(D589="Fri",Beregningsdata!$E$11,"0")+IF(D589="Syg",Beregningsdata!$E$8,"0")+IF(D589="Barns Sygedag",Beregningsdata!$E$9,"0")+IF(D589="Barsel",Beregningsdata!$E$10,"0")</f>
        <v>0</v>
      </c>
    </row>
    <row r="590" spans="1:16" ht="16.5" x14ac:dyDescent="0.25">
      <c r="A590" s="173" t="str">
        <f t="shared" si="61"/>
        <v/>
      </c>
      <c r="B590" s="174" t="str">
        <f t="shared" si="62"/>
        <v>Torsdag</v>
      </c>
      <c r="C590" s="176">
        <f t="shared" si="63"/>
        <v>43769</v>
      </c>
      <c r="D590" s="253"/>
      <c r="E590" s="287">
        <f>IF(B590="mandag",MedarbejderData!$V$20,"0")+IF(B590="tirsdag",MedarbejderData!$W$20,"0")+IF(B590="Onsdag",MedarbejderData!$X$20,"0")+IF(B590="torsdag",MedarbejderData!$Y$20,"0")+IF(B590="fredag",MedarbejderData!$Z$20,"0")+IF(B590="lørdag",MedarbejderData!$AA$20,"0")+IF(B590="søndag",MedarbejderData!$AB$20,"0")</f>
        <v>0</v>
      </c>
      <c r="F590" s="254"/>
      <c r="G590" s="254"/>
      <c r="H590" s="254"/>
      <c r="I590" s="254"/>
      <c r="J590" s="258">
        <f>IF(E590+F590+G590&lt;Beregningsdata!$G$18,E590+F590+G590,E590+F590+G590-Beregningsdata!$G$17)</f>
        <v>0</v>
      </c>
      <c r="K590" s="259" t="str">
        <f>IF(J590&gt;Beregningsdata!$G$26,Beregningsdata!$F$26,IF(AND(J590&lt;J590+Beregningsdata!$F$26,J590&gt;Beregningsdata!$F$25),J590-Beregningsdata!$F$25,""))</f>
        <v/>
      </c>
      <c r="L590" s="259" t="str">
        <f>IF(J590&gt;Beregningsdata!$F$27,J590-Beregningsdata!$F$27,"")</f>
        <v/>
      </c>
      <c r="M590" s="254"/>
      <c r="N590" s="254"/>
      <c r="O590" s="254"/>
      <c r="P590" s="211">
        <f>IF(D590="Ferie",Beregningsdata!$E$6,"0")+IF(D590="Feriefridag",Beregningsdata!$E$12,"0")+IF(D590="Fri",Beregningsdata!$E$11,"0")+IF(D590="Syg",Beregningsdata!$E$8,"0")+IF(D590="Barns Sygedag",Beregningsdata!$E$9,"0")+IF(D590="Barsel",Beregningsdata!$E$10,"0")</f>
        <v>0</v>
      </c>
    </row>
    <row r="591" spans="1:16" ht="16.5" x14ac:dyDescent="0.25">
      <c r="A591" s="173" t="str">
        <f t="shared" si="61"/>
        <v/>
      </c>
      <c r="B591" s="174" t="str">
        <f t="shared" si="62"/>
        <v>Fredag</v>
      </c>
      <c r="C591" s="176">
        <f t="shared" si="63"/>
        <v>43770</v>
      </c>
      <c r="D591" s="253"/>
      <c r="E591" s="287">
        <f>IF(B591="mandag",MedarbejderData!$V$20,"0")+IF(B591="tirsdag",MedarbejderData!$W$20,"0")+IF(B591="Onsdag",MedarbejderData!$X$20,"0")+IF(B591="torsdag",MedarbejderData!$Y$20,"0")+IF(B591="fredag",MedarbejderData!$Z$20,"0")+IF(B591="lørdag",MedarbejderData!$AA$20,"0")+IF(B591="søndag",MedarbejderData!$AB$20,"0")</f>
        <v>0</v>
      </c>
      <c r="F591" s="254"/>
      <c r="G591" s="254"/>
      <c r="H591" s="254"/>
      <c r="I591" s="254"/>
      <c r="J591" s="258">
        <f>IF(E591+F591+G591&lt;Beregningsdata!$G$18,E591+F591+G591,E591+F591+G591-Beregningsdata!$G$17)</f>
        <v>0</v>
      </c>
      <c r="K591" s="259" t="str">
        <f>IF(J591&gt;Beregningsdata!$G$26,Beregningsdata!$F$26,IF(AND(J591&lt;J591+Beregningsdata!$F$26,J591&gt;Beregningsdata!$F$25),J591-Beregningsdata!$F$25,""))</f>
        <v/>
      </c>
      <c r="L591" s="259" t="str">
        <f>IF(J591&gt;Beregningsdata!$F$27,J591-Beregningsdata!$F$27,"")</f>
        <v/>
      </c>
      <c r="M591" s="254"/>
      <c r="N591" s="254"/>
      <c r="O591" s="254"/>
      <c r="P591" s="211">
        <f>IF(D591="Ferie",Beregningsdata!$E$6,"0")+IF(D591="Feriefridag",Beregningsdata!$E$12,"0")+IF(D591="Fri",Beregningsdata!$E$11,"0")+IF(D591="Syg",Beregningsdata!$E$8,"0")+IF(D591="Barns Sygedag",Beregningsdata!$E$9,"0")+IF(D591="Barsel",Beregningsdata!$E$10,"0")</f>
        <v>0</v>
      </c>
    </row>
    <row r="592" spans="1:16" ht="16.5" x14ac:dyDescent="0.25">
      <c r="A592" s="173" t="str">
        <f t="shared" si="61"/>
        <v/>
      </c>
      <c r="B592" s="174" t="str">
        <f t="shared" si="62"/>
        <v>Lørdag</v>
      </c>
      <c r="C592" s="176">
        <f t="shared" si="63"/>
        <v>43771</v>
      </c>
      <c r="D592" s="253"/>
      <c r="E592" s="287">
        <f>IF(B592="mandag",MedarbejderData!$V$20,"0")+IF(B592="tirsdag",MedarbejderData!$W$20,"0")+IF(B592="Onsdag",MedarbejderData!$X$20,"0")+IF(B592="torsdag",MedarbejderData!$Y$20,"0")+IF(B592="fredag",MedarbejderData!$Z$20,"0")+IF(B592="lørdag",MedarbejderData!$AA$20,"0")+IF(B592="søndag",MedarbejderData!$AB$20,"0")</f>
        <v>0</v>
      </c>
      <c r="F592" s="254"/>
      <c r="G592" s="254"/>
      <c r="H592" s="254"/>
      <c r="I592" s="254"/>
      <c r="J592" s="258">
        <f>IF(E592+F592+G592&lt;Beregningsdata!$G$18,E592+F592+G592,E592+F592+G592-Beregningsdata!$G$17)</f>
        <v>0</v>
      </c>
      <c r="K592" s="259" t="str">
        <f>IF(J592&gt;Beregningsdata!$G$26,Beregningsdata!$F$26,IF(AND(J592&lt;J592+Beregningsdata!$F$26,J592&gt;Beregningsdata!$F$25),J592-Beregningsdata!$F$25,""))</f>
        <v/>
      </c>
      <c r="L592" s="259" t="str">
        <f>IF(J592&gt;Beregningsdata!$F$27,J592-Beregningsdata!$F$27,"")</f>
        <v/>
      </c>
      <c r="M592" s="254"/>
      <c r="N592" s="254"/>
      <c r="O592" s="254"/>
      <c r="P592" s="211">
        <f>IF(D592="Ferie",Beregningsdata!$E$6,"0")+IF(D592="Feriefridag",Beregningsdata!$E$12,"0")+IF(D592="Fri",Beregningsdata!$E$11,"0")+IF(D592="Syg",Beregningsdata!$E$8,"0")+IF(D592="Barns Sygedag",Beregningsdata!$E$9,"0")+IF(D592="Barsel",Beregningsdata!$E$10,"0")</f>
        <v>0</v>
      </c>
    </row>
    <row r="593" spans="1:16" ht="16.5" x14ac:dyDescent="0.25">
      <c r="A593" s="173" t="str">
        <f t="shared" si="61"/>
        <v/>
      </c>
      <c r="B593" s="174" t="str">
        <f t="shared" si="62"/>
        <v>Søndag</v>
      </c>
      <c r="C593" s="176">
        <f t="shared" si="63"/>
        <v>43772</v>
      </c>
      <c r="D593" s="253"/>
      <c r="E593" s="287">
        <f>IF(B593="mandag",MedarbejderData!$V$20,"0")+IF(B593="tirsdag",MedarbejderData!$W$20,"0")+IF(B593="Onsdag",MedarbejderData!$X$20,"0")+IF(B593="torsdag",MedarbejderData!$Y$20,"0")+IF(B593="fredag",MedarbejderData!$Z$20,"0")+IF(B593="lørdag",MedarbejderData!$AA$20,"0")+IF(B593="søndag",MedarbejderData!$AB$20,"0")</f>
        <v>0</v>
      </c>
      <c r="F593" s="254"/>
      <c r="G593" s="254"/>
      <c r="H593" s="254"/>
      <c r="I593" s="254"/>
      <c r="J593" s="258">
        <f>IF(E593+F593+G593&lt;Beregningsdata!$G$18,E593+F593+G593,E593+F593+G593-Beregningsdata!$G$17)</f>
        <v>0</v>
      </c>
      <c r="K593" s="259" t="str">
        <f>IF(J593&gt;Beregningsdata!$G$26,Beregningsdata!$F$26,IF(AND(J593&lt;J593+Beregningsdata!$F$26,J593&gt;Beregningsdata!$F$25),J593-Beregningsdata!$F$25,""))</f>
        <v/>
      </c>
      <c r="L593" s="259" t="str">
        <f>IF(J593&gt;Beregningsdata!$F$27,J593-Beregningsdata!$F$27,"")</f>
        <v/>
      </c>
      <c r="M593" s="254"/>
      <c r="N593" s="254"/>
      <c r="O593" s="254"/>
      <c r="P593" s="211">
        <f>IF(D593="Ferie",Beregningsdata!$E$6,"0")+IF(D593="Feriefridag",Beregningsdata!$E$12,"0")+IF(D593="Fri",Beregningsdata!$E$11,"0")+IF(D593="Syg",Beregningsdata!$E$8,"0")+IF(D593="Barns Sygedag",Beregningsdata!$E$9,"0")+IF(D593="Barsel",Beregningsdata!$E$10,"0")</f>
        <v>0</v>
      </c>
    </row>
    <row r="594" spans="1:16" ht="16.5" x14ac:dyDescent="0.25">
      <c r="A594" s="173">
        <f t="shared" si="61"/>
        <v>45</v>
      </c>
      <c r="B594" s="174" t="str">
        <f t="shared" si="62"/>
        <v>Mandag</v>
      </c>
      <c r="C594" s="176">
        <f t="shared" si="63"/>
        <v>43773</v>
      </c>
      <c r="D594" s="253"/>
      <c r="E594" s="287">
        <f>IF(B594="mandag",MedarbejderData!$V$20,"0")+IF(B594="tirsdag",MedarbejderData!$W$20,"0")+IF(B594="Onsdag",MedarbejderData!$X$20,"0")+IF(B594="torsdag",MedarbejderData!$Y$20,"0")+IF(B594="fredag",MedarbejderData!$Z$20,"0")+IF(B594="lørdag",MedarbejderData!$AA$20,"0")+IF(B594="søndag",MedarbejderData!$AB$20,"0")</f>
        <v>0</v>
      </c>
      <c r="F594" s="254"/>
      <c r="G594" s="254"/>
      <c r="H594" s="254"/>
      <c r="I594" s="254"/>
      <c r="J594" s="258">
        <f>IF(E594+F594+G594&lt;Beregningsdata!$G$18,E594+F594+G594,E594+F594+G594-Beregningsdata!$G$17)</f>
        <v>0</v>
      </c>
      <c r="K594" s="259" t="str">
        <f>IF(J594&gt;Beregningsdata!$G$26,Beregningsdata!$F$26,IF(AND(J594&lt;J594+Beregningsdata!$F$26,J594&gt;Beregningsdata!$F$25),J594-Beregningsdata!$F$25,""))</f>
        <v/>
      </c>
      <c r="L594" s="259" t="str">
        <f>IF(J594&gt;Beregningsdata!$F$27,J594-Beregningsdata!$F$27,"")</f>
        <v/>
      </c>
      <c r="M594" s="254"/>
      <c r="N594" s="254"/>
      <c r="O594" s="254"/>
      <c r="P594" s="211">
        <f>IF(D594="Ferie",Beregningsdata!$E$6,"0")+IF(D594="Feriefridag",Beregningsdata!$E$12,"0")+IF(D594="Fri",Beregningsdata!$E$11,"0")+IF(D594="Syg",Beregningsdata!$E$8,"0")+IF(D594="Barns Sygedag",Beregningsdata!$E$9,"0")+IF(D594="Barsel",Beregningsdata!$E$10,"0")</f>
        <v>0</v>
      </c>
    </row>
    <row r="595" spans="1:16" ht="16.5" x14ac:dyDescent="0.25">
      <c r="A595" s="173" t="str">
        <f t="shared" si="61"/>
        <v/>
      </c>
      <c r="B595" s="174" t="str">
        <f t="shared" si="62"/>
        <v>Tirsdag</v>
      </c>
      <c r="C595" s="176">
        <f t="shared" si="63"/>
        <v>43774</v>
      </c>
      <c r="D595" s="253"/>
      <c r="E595" s="287">
        <f>IF(B595="mandag",MedarbejderData!$V$20,"0")+IF(B595="tirsdag",MedarbejderData!$W$20,"0")+IF(B595="Onsdag",MedarbejderData!$X$20,"0")+IF(B595="torsdag",MedarbejderData!$Y$20,"0")+IF(B595="fredag",MedarbejderData!$Z$20,"0")+IF(B595="lørdag",MedarbejderData!$AA$20,"0")+IF(B595="søndag",MedarbejderData!$AB$20,"0")</f>
        <v>0</v>
      </c>
      <c r="F595" s="254"/>
      <c r="G595" s="254"/>
      <c r="H595" s="254"/>
      <c r="I595" s="254"/>
      <c r="J595" s="258">
        <f>IF(E595+F595+G595&lt;Beregningsdata!$G$18,E595+F595+G595,E595+F595+G595-Beregningsdata!$G$17)</f>
        <v>0</v>
      </c>
      <c r="K595" s="259" t="str">
        <f>IF(J595&gt;Beregningsdata!$G$26,Beregningsdata!$F$26,IF(AND(J595&lt;J595+Beregningsdata!$F$26,J595&gt;Beregningsdata!$F$25),J595-Beregningsdata!$F$25,""))</f>
        <v/>
      </c>
      <c r="L595" s="259" t="str">
        <f>IF(J595&gt;Beregningsdata!$F$27,J595-Beregningsdata!$F$27,"")</f>
        <v/>
      </c>
      <c r="M595" s="254"/>
      <c r="N595" s="254"/>
      <c r="O595" s="254"/>
      <c r="P595" s="211">
        <f>IF(D595="Ferie",Beregningsdata!$E$6,"0")+IF(D595="Feriefridag",Beregningsdata!$E$12,"0")+IF(D595="Fri",Beregningsdata!$E$11,"0")+IF(D595="Syg",Beregningsdata!$E$8,"0")+IF(D595="Barns Sygedag",Beregningsdata!$E$9,"0")+IF(D595="Barsel",Beregningsdata!$E$10,"0")</f>
        <v>0</v>
      </c>
    </row>
    <row r="596" spans="1:16" ht="16.5" x14ac:dyDescent="0.25">
      <c r="A596" s="173" t="str">
        <f t="shared" si="61"/>
        <v/>
      </c>
      <c r="B596" s="174" t="str">
        <f t="shared" si="62"/>
        <v>Onsdag</v>
      </c>
      <c r="C596" s="176">
        <f t="shared" si="63"/>
        <v>43775</v>
      </c>
      <c r="D596" s="253"/>
      <c r="E596" s="287">
        <f>IF(B596="mandag",MedarbejderData!$V$20,"0")+IF(B596="tirsdag",MedarbejderData!$W$20,"0")+IF(B596="Onsdag",MedarbejderData!$X$20,"0")+IF(B596="torsdag",MedarbejderData!$Y$20,"0")+IF(B596="fredag",MedarbejderData!$Z$20,"0")+IF(B596="lørdag",MedarbejderData!$AA$20,"0")+IF(B596="søndag",MedarbejderData!$AB$20,"0")</f>
        <v>0</v>
      </c>
      <c r="F596" s="254"/>
      <c r="G596" s="254"/>
      <c r="H596" s="254"/>
      <c r="I596" s="254"/>
      <c r="J596" s="258">
        <f>IF(E596+F596+G596&lt;Beregningsdata!$G$18,E596+F596+G596,E596+F596+G596-Beregningsdata!$G$17)</f>
        <v>0</v>
      </c>
      <c r="K596" s="259" t="str">
        <f>IF(J596&gt;Beregningsdata!$G$26,Beregningsdata!$F$26,IF(AND(J596&lt;J596+Beregningsdata!$F$26,J596&gt;Beregningsdata!$F$25),J596-Beregningsdata!$F$25,""))</f>
        <v/>
      </c>
      <c r="L596" s="259" t="str">
        <f>IF(J596&gt;Beregningsdata!$F$27,J596-Beregningsdata!$F$27,"")</f>
        <v/>
      </c>
      <c r="M596" s="254"/>
      <c r="N596" s="254"/>
      <c r="O596" s="254"/>
      <c r="P596" s="211">
        <f>IF(D596="Ferie",Beregningsdata!$E$6,"0")+IF(D596="Feriefridag",Beregningsdata!$E$12,"0")+IF(D596="Fri",Beregningsdata!$E$11,"0")+IF(D596="Syg",Beregningsdata!$E$8,"0")+IF(D596="Barns Sygedag",Beregningsdata!$E$9,"0")+IF(D596="Barsel",Beregningsdata!$E$10,"0")</f>
        <v>0</v>
      </c>
    </row>
    <row r="597" spans="1:16" ht="16.5" x14ac:dyDescent="0.25">
      <c r="A597" s="173" t="str">
        <f t="shared" si="61"/>
        <v/>
      </c>
      <c r="B597" s="174" t="str">
        <f t="shared" si="62"/>
        <v>Torsdag</v>
      </c>
      <c r="C597" s="176">
        <f t="shared" si="63"/>
        <v>43776</v>
      </c>
      <c r="D597" s="253"/>
      <c r="E597" s="287">
        <f>IF(B597="mandag",MedarbejderData!$V$20,"0")+IF(B597="tirsdag",MedarbejderData!$W$20,"0")+IF(B597="Onsdag",MedarbejderData!$X$20,"0")+IF(B597="torsdag",MedarbejderData!$Y$20,"0")+IF(B597="fredag",MedarbejderData!$Z$20,"0")+IF(B597="lørdag",MedarbejderData!$AA$20,"0")+IF(B597="søndag",MedarbejderData!$AB$20,"0")</f>
        <v>0</v>
      </c>
      <c r="F597" s="254"/>
      <c r="G597" s="254"/>
      <c r="H597" s="254"/>
      <c r="I597" s="254"/>
      <c r="J597" s="258">
        <f>IF(E597+F597+G597&lt;Beregningsdata!$G$18,E597+F597+G597,E597+F597+G597-Beregningsdata!$G$17)</f>
        <v>0</v>
      </c>
      <c r="K597" s="259" t="str">
        <f>IF(J597&gt;Beregningsdata!$G$26,Beregningsdata!$F$26,IF(AND(J597&lt;J597+Beregningsdata!$F$26,J597&gt;Beregningsdata!$F$25),J597-Beregningsdata!$F$25,""))</f>
        <v/>
      </c>
      <c r="L597" s="259" t="str">
        <f>IF(J597&gt;Beregningsdata!$F$27,J597-Beregningsdata!$F$27,"")</f>
        <v/>
      </c>
      <c r="M597" s="254"/>
      <c r="N597" s="254"/>
      <c r="O597" s="254"/>
      <c r="P597" s="211">
        <f>IF(D597="Ferie",Beregningsdata!$E$6,"0")+IF(D597="Feriefridag",Beregningsdata!$E$12,"0")+IF(D597="Fri",Beregningsdata!$E$11,"0")+IF(D597="Syg",Beregningsdata!$E$8,"0")+IF(D597="Barns Sygedag",Beregningsdata!$E$9,"0")+IF(D597="Barsel",Beregningsdata!$E$10,"0")</f>
        <v>0</v>
      </c>
    </row>
    <row r="598" spans="1:16" ht="16.5" x14ac:dyDescent="0.25">
      <c r="A598" s="173" t="str">
        <f t="shared" si="61"/>
        <v/>
      </c>
      <c r="B598" s="174" t="str">
        <f t="shared" si="62"/>
        <v>Fredag</v>
      </c>
      <c r="C598" s="176">
        <f t="shared" si="63"/>
        <v>43777</v>
      </c>
      <c r="D598" s="253"/>
      <c r="E598" s="287">
        <f>IF(B598="mandag",MedarbejderData!$V$20,"0")+IF(B598="tirsdag",MedarbejderData!$W$20,"0")+IF(B598="Onsdag",MedarbejderData!$X$20,"0")+IF(B598="torsdag",MedarbejderData!$Y$20,"0")+IF(B598="fredag",MedarbejderData!$Z$20,"0")+IF(B598="lørdag",MedarbejderData!$AA$20,"0")+IF(B598="søndag",MedarbejderData!$AB$20,"0")</f>
        <v>0</v>
      </c>
      <c r="F598" s="254"/>
      <c r="G598" s="254"/>
      <c r="H598" s="254"/>
      <c r="I598" s="254"/>
      <c r="J598" s="258">
        <f>IF(E598+F598+G598&lt;Beregningsdata!$G$18,E598+F598+G598,E598+F598+G598-Beregningsdata!$G$17)</f>
        <v>0</v>
      </c>
      <c r="K598" s="259" t="str">
        <f>IF(J598&gt;Beregningsdata!$G$26,Beregningsdata!$F$26,IF(AND(J598&lt;J598+Beregningsdata!$F$26,J598&gt;Beregningsdata!$F$25),J598-Beregningsdata!$F$25,""))</f>
        <v/>
      </c>
      <c r="L598" s="259" t="str">
        <f>IF(J598&gt;Beregningsdata!$F$27,J598-Beregningsdata!$F$27,"")</f>
        <v/>
      </c>
      <c r="M598" s="254"/>
      <c r="N598" s="254"/>
      <c r="O598" s="254"/>
      <c r="P598" s="211">
        <f>IF(D598="Ferie",Beregningsdata!$E$6,"0")+IF(D598="Feriefridag",Beregningsdata!$E$12,"0")+IF(D598="Fri",Beregningsdata!$E$11,"0")+IF(D598="Syg",Beregningsdata!$E$8,"0")+IF(D598="Barns Sygedag",Beregningsdata!$E$9,"0")+IF(D598="Barsel",Beregningsdata!$E$10,"0")</f>
        <v>0</v>
      </c>
    </row>
    <row r="599" spans="1:16" ht="16.5" x14ac:dyDescent="0.25">
      <c r="A599" s="173" t="str">
        <f t="shared" si="61"/>
        <v/>
      </c>
      <c r="B599" s="174" t="str">
        <f t="shared" si="62"/>
        <v>Lørdag</v>
      </c>
      <c r="C599" s="176">
        <f t="shared" si="63"/>
        <v>43778</v>
      </c>
      <c r="D599" s="253"/>
      <c r="E599" s="287">
        <f>IF(B599="mandag",MedarbejderData!$V$20,"0")+IF(B599="tirsdag",MedarbejderData!$W$20,"0")+IF(B599="Onsdag",MedarbejderData!$X$20,"0")+IF(B599="torsdag",MedarbejderData!$Y$20,"0")+IF(B599="fredag",MedarbejderData!$Z$20,"0")+IF(B599="lørdag",MedarbejderData!$AA$20,"0")+IF(B599="søndag",MedarbejderData!$AB$20,"0")</f>
        <v>0</v>
      </c>
      <c r="F599" s="254"/>
      <c r="G599" s="254"/>
      <c r="H599" s="254"/>
      <c r="I599" s="254"/>
      <c r="J599" s="258">
        <f>IF(E599+F599+G599&lt;Beregningsdata!$G$18,E599+F599+G599,E599+F599+G599-Beregningsdata!$G$17)</f>
        <v>0</v>
      </c>
      <c r="K599" s="259" t="str">
        <f>IF(J599&gt;Beregningsdata!$G$26,Beregningsdata!$F$26,IF(AND(J599&lt;J599+Beregningsdata!$F$26,J599&gt;Beregningsdata!$F$25),J599-Beregningsdata!$F$25,""))</f>
        <v/>
      </c>
      <c r="L599" s="259" t="str">
        <f>IF(J599&gt;Beregningsdata!$F$27,J599-Beregningsdata!$F$27,"")</f>
        <v/>
      </c>
      <c r="M599" s="254"/>
      <c r="N599" s="254"/>
      <c r="O599" s="254"/>
      <c r="P599" s="211">
        <f>IF(D599="Ferie",Beregningsdata!$E$6,"0")+IF(D599="Feriefridag",Beregningsdata!$E$12,"0")+IF(D599="Fri",Beregningsdata!$E$11,"0")+IF(D599="Syg",Beregningsdata!$E$8,"0")+IF(D599="Barns Sygedag",Beregningsdata!$E$9,"0")+IF(D599="Barsel",Beregningsdata!$E$10,"0")</f>
        <v>0</v>
      </c>
    </row>
    <row r="600" spans="1:16" ht="16.5" x14ac:dyDescent="0.25">
      <c r="A600" s="173" t="str">
        <f t="shared" si="61"/>
        <v/>
      </c>
      <c r="B600" s="174" t="str">
        <f t="shared" si="62"/>
        <v>Søndag</v>
      </c>
      <c r="C600" s="176">
        <f t="shared" si="63"/>
        <v>43779</v>
      </c>
      <c r="D600" s="253"/>
      <c r="E600" s="287">
        <f>IF(B600="mandag",MedarbejderData!$V$20,"0")+IF(B600="tirsdag",MedarbejderData!$W$20,"0")+IF(B600="Onsdag",MedarbejderData!$X$20,"0")+IF(B600="torsdag",MedarbejderData!$Y$20,"0")+IF(B600="fredag",MedarbejderData!$Z$20,"0")+IF(B600="lørdag",MedarbejderData!$AA$20,"0")+IF(B600="søndag",MedarbejderData!$AB$20,"0")</f>
        <v>0</v>
      </c>
      <c r="F600" s="254"/>
      <c r="G600" s="254"/>
      <c r="H600" s="254"/>
      <c r="I600" s="254"/>
      <c r="J600" s="258">
        <f>IF(E600+F600+G600&lt;Beregningsdata!$G$18,E600+F600+G600,E600+F600+G600-Beregningsdata!$G$17)</f>
        <v>0</v>
      </c>
      <c r="K600" s="259" t="str">
        <f>IF(J600&gt;Beregningsdata!$G$26,Beregningsdata!$F$26,IF(AND(J600&lt;J600+Beregningsdata!$F$26,J600&gt;Beregningsdata!$F$25),J600-Beregningsdata!$F$25,""))</f>
        <v/>
      </c>
      <c r="L600" s="259" t="str">
        <f>IF(J600&gt;Beregningsdata!$F$27,J600-Beregningsdata!$F$27,"")</f>
        <v/>
      </c>
      <c r="M600" s="254"/>
      <c r="N600" s="254"/>
      <c r="O600" s="254"/>
      <c r="P600" s="211">
        <f>IF(D600="Ferie",Beregningsdata!$E$6,"0")+IF(D600="Feriefridag",Beregningsdata!$E$12,"0")+IF(D600="Fri",Beregningsdata!$E$11,"0")+IF(D600="Syg",Beregningsdata!$E$8,"0")+IF(D600="Barns Sygedag",Beregningsdata!$E$9,"0")+IF(D600="Barsel",Beregningsdata!$E$10,"0")</f>
        <v>0</v>
      </c>
    </row>
    <row r="601" spans="1:16" ht="16.5" x14ac:dyDescent="0.25">
      <c r="A601" s="173">
        <f t="shared" si="61"/>
        <v>46</v>
      </c>
      <c r="B601" s="174" t="str">
        <f t="shared" si="62"/>
        <v>Mandag</v>
      </c>
      <c r="C601" s="176">
        <f t="shared" si="63"/>
        <v>43780</v>
      </c>
      <c r="D601" s="253"/>
      <c r="E601" s="287">
        <f>IF(B601="mandag",MedarbejderData!$V$20,"0")+IF(B601="tirsdag",MedarbejderData!$W$20,"0")+IF(B601="Onsdag",MedarbejderData!$X$20,"0")+IF(B601="torsdag",MedarbejderData!$Y$20,"0")+IF(B601="fredag",MedarbejderData!$Z$20,"0")+IF(B601="lørdag",MedarbejderData!$AA$20,"0")+IF(B601="søndag",MedarbejderData!$AB$20,"0")</f>
        <v>0</v>
      </c>
      <c r="F601" s="254"/>
      <c r="G601" s="254"/>
      <c r="H601" s="254"/>
      <c r="I601" s="254"/>
      <c r="J601" s="258">
        <f>IF(E601+F601+G601&lt;Beregningsdata!$G$18,E601+F601+G601,E601+F601+G601-Beregningsdata!$G$17)</f>
        <v>0</v>
      </c>
      <c r="K601" s="259" t="str">
        <f>IF(J601&gt;Beregningsdata!$G$26,Beregningsdata!$F$26,IF(AND(J601&lt;J601+Beregningsdata!$F$26,J601&gt;Beregningsdata!$F$25),J601-Beregningsdata!$F$25,""))</f>
        <v/>
      </c>
      <c r="L601" s="259" t="str">
        <f>IF(J601&gt;Beregningsdata!$F$27,J601-Beregningsdata!$F$27,"")</f>
        <v/>
      </c>
      <c r="M601" s="254"/>
      <c r="N601" s="254"/>
      <c r="O601" s="254"/>
      <c r="P601" s="211">
        <f>IF(D601="Ferie",Beregningsdata!$E$6,"0")+IF(D601="Feriefridag",Beregningsdata!$E$12,"0")+IF(D601="Fri",Beregningsdata!$E$11,"0")+IF(D601="Syg",Beregningsdata!$E$8,"0")+IF(D601="Barns Sygedag",Beregningsdata!$E$9,"0")+IF(D601="Barsel",Beregningsdata!$E$10,"0")</f>
        <v>0</v>
      </c>
    </row>
    <row r="602" spans="1:16" ht="16.5" x14ac:dyDescent="0.25">
      <c r="A602" s="173" t="str">
        <f t="shared" si="61"/>
        <v/>
      </c>
      <c r="B602" s="174" t="str">
        <f t="shared" si="62"/>
        <v>Tirsdag</v>
      </c>
      <c r="C602" s="176">
        <f t="shared" si="63"/>
        <v>43781</v>
      </c>
      <c r="D602" s="253"/>
      <c r="E602" s="287">
        <f>IF(B602="mandag",MedarbejderData!$V$20,"0")+IF(B602="tirsdag",MedarbejderData!$W$20,"0")+IF(B602="Onsdag",MedarbejderData!$X$20,"0")+IF(B602="torsdag",MedarbejderData!$Y$20,"0")+IF(B602="fredag",MedarbejderData!$Z$20,"0")+IF(B602="lørdag",MedarbejderData!$AA$20,"0")+IF(B602="søndag",MedarbejderData!$AB$20,"0")</f>
        <v>0</v>
      </c>
      <c r="F602" s="254"/>
      <c r="G602" s="254"/>
      <c r="H602" s="254"/>
      <c r="I602" s="254"/>
      <c r="J602" s="258">
        <f>IF(E602+F602+G602&lt;Beregningsdata!$G$18,E602+F602+G602,E602+F602+G602-Beregningsdata!$G$17)</f>
        <v>0</v>
      </c>
      <c r="K602" s="259" t="str">
        <f>IF(J602&gt;Beregningsdata!$G$26,Beregningsdata!$F$26,IF(AND(J602&lt;J602+Beregningsdata!$F$26,J602&gt;Beregningsdata!$F$25),J602-Beregningsdata!$F$25,""))</f>
        <v/>
      </c>
      <c r="L602" s="259" t="str">
        <f>IF(J602&gt;Beregningsdata!$F$27,J602-Beregningsdata!$F$27,"")</f>
        <v/>
      </c>
      <c r="M602" s="254"/>
      <c r="N602" s="254"/>
      <c r="O602" s="254"/>
      <c r="P602" s="211">
        <f>IF(D602="Ferie",Beregningsdata!$E$6,"0")+IF(D602="Feriefridag",Beregningsdata!$E$12,"0")+IF(D602="Fri",Beregningsdata!$E$11,"0")+IF(D602="Syg",Beregningsdata!$E$8,"0")+IF(D602="Barns Sygedag",Beregningsdata!$E$9,"0")+IF(D602="Barsel",Beregningsdata!$E$10,"0")</f>
        <v>0</v>
      </c>
    </row>
    <row r="603" spans="1:16" ht="16.5" x14ac:dyDescent="0.25">
      <c r="A603" s="173" t="str">
        <f t="shared" si="61"/>
        <v/>
      </c>
      <c r="B603" s="174" t="str">
        <f t="shared" si="62"/>
        <v>Onsdag</v>
      </c>
      <c r="C603" s="176">
        <f t="shared" si="63"/>
        <v>43782</v>
      </c>
      <c r="D603" s="253"/>
      <c r="E603" s="287">
        <f>IF(B603="mandag",MedarbejderData!$V$20,"0")+IF(B603="tirsdag",MedarbejderData!$W$20,"0")+IF(B603="Onsdag",MedarbejderData!$X$20,"0")+IF(B603="torsdag",MedarbejderData!$Y$20,"0")+IF(B603="fredag",MedarbejderData!$Z$20,"0")+IF(B603="lørdag",MedarbejderData!$AA$20,"0")+IF(B603="søndag",MedarbejderData!$AB$20,"0")</f>
        <v>0</v>
      </c>
      <c r="F603" s="254"/>
      <c r="G603" s="254"/>
      <c r="H603" s="254"/>
      <c r="I603" s="254"/>
      <c r="J603" s="258">
        <f>IF(E603+F603+G603&lt;Beregningsdata!$G$18,E603+F603+G603,E603+F603+G603-Beregningsdata!$G$17)</f>
        <v>0</v>
      </c>
      <c r="K603" s="259" t="str">
        <f>IF(J603&gt;Beregningsdata!$G$26,Beregningsdata!$F$26,IF(AND(J603&lt;J603+Beregningsdata!$F$26,J603&gt;Beregningsdata!$F$25),J603-Beregningsdata!$F$25,""))</f>
        <v/>
      </c>
      <c r="L603" s="259" t="str">
        <f>IF(J603&gt;Beregningsdata!$F$27,J603-Beregningsdata!$F$27,"")</f>
        <v/>
      </c>
      <c r="M603" s="254"/>
      <c r="N603" s="254"/>
      <c r="O603" s="254"/>
      <c r="P603" s="211">
        <f>IF(D603="Ferie",Beregningsdata!$E$6,"0")+IF(D603="Feriefridag",Beregningsdata!$E$12,"0")+IF(D603="Fri",Beregningsdata!$E$11,"0")+IF(D603="Syg",Beregningsdata!$E$8,"0")+IF(D603="Barns Sygedag",Beregningsdata!$E$9,"0")+IF(D603="Barsel",Beregningsdata!$E$10,"0")</f>
        <v>0</v>
      </c>
    </row>
    <row r="604" spans="1:16" ht="16.5" x14ac:dyDescent="0.25">
      <c r="A604" s="173" t="str">
        <f t="shared" si="61"/>
        <v/>
      </c>
      <c r="B604" s="174" t="str">
        <f t="shared" si="62"/>
        <v>Torsdag</v>
      </c>
      <c r="C604" s="176">
        <f t="shared" si="63"/>
        <v>43783</v>
      </c>
      <c r="D604" s="253"/>
      <c r="E604" s="287">
        <f>IF(B604="mandag",MedarbejderData!$V$20,"0")+IF(B604="tirsdag",MedarbejderData!$W$20,"0")+IF(B604="Onsdag",MedarbejderData!$X$20,"0")+IF(B604="torsdag",MedarbejderData!$Y$20,"0")+IF(B604="fredag",MedarbejderData!$Z$20,"0")+IF(B604="lørdag",MedarbejderData!$AA$20,"0")+IF(B604="søndag",MedarbejderData!$AB$20,"0")</f>
        <v>0</v>
      </c>
      <c r="F604" s="254"/>
      <c r="G604" s="254"/>
      <c r="H604" s="254"/>
      <c r="I604" s="254"/>
      <c r="J604" s="258">
        <f>IF(E604+F604+G604&lt;Beregningsdata!$G$18,E604+F604+G604,E604+F604+G604-Beregningsdata!$G$17)</f>
        <v>0</v>
      </c>
      <c r="K604" s="259" t="str">
        <f>IF(J604&gt;Beregningsdata!$G$26,Beregningsdata!$F$26,IF(AND(J604&lt;J604+Beregningsdata!$F$26,J604&gt;Beregningsdata!$F$25),J604-Beregningsdata!$F$25,""))</f>
        <v/>
      </c>
      <c r="L604" s="259" t="str">
        <f>IF(J604&gt;Beregningsdata!$F$27,J604-Beregningsdata!$F$27,"")</f>
        <v/>
      </c>
      <c r="M604" s="254"/>
      <c r="N604" s="254"/>
      <c r="O604" s="254"/>
      <c r="P604" s="211">
        <f>IF(D604="Ferie",Beregningsdata!$E$6,"0")+IF(D604="Feriefridag",Beregningsdata!$E$12,"0")+IF(D604="Fri",Beregningsdata!$E$11,"0")+IF(D604="Syg",Beregningsdata!$E$8,"0")+IF(D604="Barns Sygedag",Beregningsdata!$E$9,"0")+IF(D604="Barsel",Beregningsdata!$E$10,"0")</f>
        <v>0</v>
      </c>
    </row>
    <row r="605" spans="1:16" ht="16.5" x14ac:dyDescent="0.25">
      <c r="A605" s="173" t="str">
        <f t="shared" si="61"/>
        <v/>
      </c>
      <c r="B605" s="174" t="str">
        <f t="shared" si="62"/>
        <v>Fredag</v>
      </c>
      <c r="C605" s="176">
        <f t="shared" si="63"/>
        <v>43784</v>
      </c>
      <c r="D605" s="253"/>
      <c r="E605" s="287">
        <f>IF(B605="mandag",MedarbejderData!$V$20,"0")+IF(B605="tirsdag",MedarbejderData!$W$20,"0")+IF(B605="Onsdag",MedarbejderData!$X$20,"0")+IF(B605="torsdag",MedarbejderData!$Y$20,"0")+IF(B605="fredag",MedarbejderData!$Z$20,"0")+IF(B605="lørdag",MedarbejderData!$AA$20,"0")+IF(B605="søndag",MedarbejderData!$AB$20,"0")</f>
        <v>0</v>
      </c>
      <c r="F605" s="254"/>
      <c r="G605" s="254"/>
      <c r="H605" s="254"/>
      <c r="I605" s="254"/>
      <c r="J605" s="258">
        <f>IF(E605+F605+G605&lt;Beregningsdata!$G$18,E605+F605+G605,E605+F605+G605-Beregningsdata!$G$17)</f>
        <v>0</v>
      </c>
      <c r="K605" s="259" t="str">
        <f>IF(J605&gt;Beregningsdata!$G$26,Beregningsdata!$F$26,IF(AND(J605&lt;J605+Beregningsdata!$F$26,J605&gt;Beregningsdata!$F$25),J605-Beregningsdata!$F$25,""))</f>
        <v/>
      </c>
      <c r="L605" s="259" t="str">
        <f>IF(J605&gt;Beregningsdata!$F$27,J605-Beregningsdata!$F$27,"")</f>
        <v/>
      </c>
      <c r="M605" s="254"/>
      <c r="N605" s="254"/>
      <c r="O605" s="254"/>
      <c r="P605" s="211">
        <f>IF(D605="Ferie",Beregningsdata!$E$6,"0")+IF(D605="Feriefridag",Beregningsdata!$E$12,"0")+IF(D605="Fri",Beregningsdata!$E$11,"0")+IF(D605="Syg",Beregningsdata!$E$8,"0")+IF(D605="Barns Sygedag",Beregningsdata!$E$9,"0")+IF(D605="Barsel",Beregningsdata!$E$10,"0")</f>
        <v>0</v>
      </c>
    </row>
    <row r="606" spans="1:16" ht="16.5" x14ac:dyDescent="0.25">
      <c r="A606" s="173" t="str">
        <f t="shared" si="61"/>
        <v/>
      </c>
      <c r="B606" s="174" t="str">
        <f t="shared" si="62"/>
        <v>Lørdag</v>
      </c>
      <c r="C606" s="176">
        <f t="shared" si="63"/>
        <v>43785</v>
      </c>
      <c r="D606" s="253"/>
      <c r="E606" s="287">
        <f>IF(B606="mandag",MedarbejderData!$V$20,"0")+IF(B606="tirsdag",MedarbejderData!$W$20,"0")+IF(B606="Onsdag",MedarbejderData!$X$20,"0")+IF(B606="torsdag",MedarbejderData!$Y$20,"0")+IF(B606="fredag",MedarbejderData!$Z$20,"0")+IF(B606="lørdag",MedarbejderData!$AA$20,"0")+IF(B606="søndag",MedarbejderData!$AB$20,"0")</f>
        <v>0</v>
      </c>
      <c r="F606" s="254"/>
      <c r="G606" s="254"/>
      <c r="H606" s="254"/>
      <c r="I606" s="254"/>
      <c r="J606" s="258">
        <f>IF(E606+F606+G606&lt;Beregningsdata!$G$18,E606+F606+G606,E606+F606+G606-Beregningsdata!$G$17)</f>
        <v>0</v>
      </c>
      <c r="K606" s="259" t="str">
        <f>IF(J606&gt;Beregningsdata!$G$26,Beregningsdata!$F$26,IF(AND(J606&lt;J606+Beregningsdata!$F$26,J606&gt;Beregningsdata!$F$25),J606-Beregningsdata!$F$25,""))</f>
        <v/>
      </c>
      <c r="L606" s="259" t="str">
        <f>IF(J606&gt;Beregningsdata!$F$27,J606-Beregningsdata!$F$27,"")</f>
        <v/>
      </c>
      <c r="M606" s="254"/>
      <c r="N606" s="254"/>
      <c r="O606" s="254"/>
      <c r="P606" s="211">
        <f>IF(D606="Ferie",Beregningsdata!$E$6,"0")+IF(D606="Feriefridag",Beregningsdata!$E$12,"0")+IF(D606="Fri",Beregningsdata!$E$11,"0")+IF(D606="Syg",Beregningsdata!$E$8,"0")+IF(D606="Barns Sygedag",Beregningsdata!$E$9,"0")+IF(D606="Barsel",Beregningsdata!$E$10,"0")</f>
        <v>0</v>
      </c>
    </row>
    <row r="607" spans="1:16" ht="16.5" x14ac:dyDescent="0.25">
      <c r="A607" s="173" t="str">
        <f t="shared" si="61"/>
        <v/>
      </c>
      <c r="B607" s="174" t="str">
        <f t="shared" si="62"/>
        <v>Søndag</v>
      </c>
      <c r="C607" s="176">
        <f t="shared" si="63"/>
        <v>43786</v>
      </c>
      <c r="D607" s="253"/>
      <c r="E607" s="287">
        <f>IF(B607="mandag",MedarbejderData!$V$20,"0")+IF(B607="tirsdag",MedarbejderData!$W$20,"0")+IF(B607="Onsdag",MedarbejderData!$X$20,"0")+IF(B607="torsdag",MedarbejderData!$Y$20,"0")+IF(B607="fredag",MedarbejderData!$Z$20,"0")+IF(B607="lørdag",MedarbejderData!$AA$20,"0")+IF(B607="søndag",MedarbejderData!$AB$20,"0")</f>
        <v>0</v>
      </c>
      <c r="F607" s="254"/>
      <c r="G607" s="254"/>
      <c r="H607" s="254"/>
      <c r="I607" s="254"/>
      <c r="J607" s="258">
        <f>IF(E607+F607+G607&lt;Beregningsdata!$G$18,E607+F607+G607,E607+F607+G607-Beregningsdata!$G$17)</f>
        <v>0</v>
      </c>
      <c r="K607" s="259" t="str">
        <f>IF(J607&gt;Beregningsdata!$G$26,Beregningsdata!$F$26,IF(AND(J607&lt;J607+Beregningsdata!$F$26,J607&gt;Beregningsdata!$F$25),J607-Beregningsdata!$F$25,""))</f>
        <v/>
      </c>
      <c r="L607" s="259" t="str">
        <f>IF(J607&gt;Beregningsdata!$F$27,J607-Beregningsdata!$F$27,"")</f>
        <v/>
      </c>
      <c r="M607" s="254"/>
      <c r="N607" s="254"/>
      <c r="O607" s="254"/>
      <c r="P607" s="211">
        <f>IF(D607="Ferie",Beregningsdata!$E$6,"0")+IF(D607="Feriefridag",Beregningsdata!$E$12,"0")+IF(D607="Fri",Beregningsdata!$E$11,"0")+IF(D607="Syg",Beregningsdata!$E$8,"0")+IF(D607="Barns Sygedag",Beregningsdata!$E$9,"0")+IF(D607="Barsel",Beregningsdata!$E$10,"0")</f>
        <v>0</v>
      </c>
    </row>
    <row r="608" spans="1:16" ht="16.5" x14ac:dyDescent="0.25">
      <c r="A608" s="173">
        <f t="shared" si="61"/>
        <v>47</v>
      </c>
      <c r="B608" s="174" t="str">
        <f t="shared" si="62"/>
        <v>Mandag</v>
      </c>
      <c r="C608" s="177">
        <f t="shared" si="63"/>
        <v>43787</v>
      </c>
      <c r="D608" s="253"/>
      <c r="E608" s="287">
        <f>IF(B608="mandag",MedarbejderData!$V$20,"0")+IF(B608="tirsdag",MedarbejderData!$W$20,"0")+IF(B608="Onsdag",MedarbejderData!$X$20,"0")+IF(B608="torsdag",MedarbejderData!$Y$20,"0")+IF(B608="fredag",MedarbejderData!$Z$20,"0")+IF(B608="lørdag",MedarbejderData!$AA$20,"0")+IF(B608="søndag",MedarbejderData!$AB$20,"0")</f>
        <v>0</v>
      </c>
      <c r="F608" s="254"/>
      <c r="G608" s="254"/>
      <c r="H608" s="254"/>
      <c r="I608" s="254"/>
      <c r="J608" s="258">
        <f>IF(E608+F608+G608&lt;Beregningsdata!$G$18,E608+F608+G608,E608+F608+G608-Beregningsdata!$G$17)</f>
        <v>0</v>
      </c>
      <c r="K608" s="259" t="str">
        <f>IF(J608&gt;Beregningsdata!$G$26,Beregningsdata!$F$26,IF(AND(J608&lt;J608+Beregningsdata!$F$26,J608&gt;Beregningsdata!$F$25),J608-Beregningsdata!$F$25,""))</f>
        <v/>
      </c>
      <c r="L608" s="259" t="str">
        <f>IF(J608&gt;Beregningsdata!$F$27,J608-Beregningsdata!$F$27,"")</f>
        <v/>
      </c>
      <c r="M608" s="254"/>
      <c r="N608" s="254"/>
      <c r="O608" s="254"/>
      <c r="P608" s="212">
        <f>IF(D608="Ferie",Beregningsdata!$E$6,"0")+IF(D608="Feriefridag",Beregningsdata!$E$12,"0")+IF(D608="Fri",Beregningsdata!$E$11,"0")+IF(D608="Syg",Beregningsdata!$E$8,"0")+IF(D608="Barns Sygedag",Beregningsdata!$E$9,"0")+IF(D608="Barsel",Beregningsdata!$E$10,"0")</f>
        <v>0</v>
      </c>
    </row>
    <row r="609" spans="1:16" ht="16.5" x14ac:dyDescent="0.25">
      <c r="A609" s="178"/>
      <c r="B609" s="179"/>
      <c r="C609" s="180"/>
      <c r="D609" s="206"/>
      <c r="E609" s="215">
        <f>SUM(E574:E608)</f>
        <v>0</v>
      </c>
      <c r="F609" s="215">
        <f t="shared" ref="F609:I609" si="64">SUM(F574:F608)</f>
        <v>0</v>
      </c>
      <c r="G609" s="215">
        <f t="shared" si="64"/>
        <v>0</v>
      </c>
      <c r="H609" s="215">
        <f t="shared" si="64"/>
        <v>0</v>
      </c>
      <c r="I609" s="215">
        <f t="shared" si="64"/>
        <v>0</v>
      </c>
      <c r="J609" s="215">
        <f>SUM(J574:J608)</f>
        <v>0</v>
      </c>
      <c r="K609" s="215">
        <f t="shared" ref="K609:N609" si="65">SUM(K574:K608)</f>
        <v>0</v>
      </c>
      <c r="L609" s="215">
        <f t="shared" si="65"/>
        <v>0</v>
      </c>
      <c r="M609" s="215">
        <f t="shared" si="65"/>
        <v>0</v>
      </c>
      <c r="N609" s="215">
        <f t="shared" si="65"/>
        <v>0</v>
      </c>
      <c r="O609" s="215">
        <f>SUM(O574:O608)</f>
        <v>0</v>
      </c>
      <c r="P609" s="221"/>
    </row>
    <row r="610" spans="1:16" x14ac:dyDescent="0.25">
      <c r="A610" s="182"/>
      <c r="B610" s="183"/>
      <c r="C610" s="183"/>
      <c r="D610" s="183"/>
      <c r="E610" s="184"/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6"/>
    </row>
    <row r="611" spans="1:16" x14ac:dyDescent="0.25">
      <c r="A611" s="187" t="s">
        <v>87</v>
      </c>
      <c r="B611" s="343"/>
      <c r="C611" s="344"/>
      <c r="D611" s="267"/>
      <c r="E611" s="269"/>
      <c r="F611" s="268"/>
      <c r="G611" s="185"/>
      <c r="H611" s="185"/>
      <c r="I611" s="185"/>
      <c r="J611" s="185"/>
      <c r="K611" s="185"/>
      <c r="L611" s="185"/>
      <c r="M611" s="185"/>
      <c r="N611" s="185"/>
      <c r="O611" s="185"/>
      <c r="P611" s="186"/>
    </row>
    <row r="612" spans="1:16" x14ac:dyDescent="0.25">
      <c r="A612" s="187" t="s">
        <v>87</v>
      </c>
      <c r="B612" s="343"/>
      <c r="C612" s="345"/>
      <c r="D612" s="267"/>
      <c r="E612" s="269"/>
      <c r="F612" s="268"/>
      <c r="G612" s="185"/>
      <c r="H612" s="185"/>
      <c r="I612" s="185"/>
      <c r="J612" s="185"/>
      <c r="K612" s="185"/>
      <c r="L612" s="185"/>
      <c r="M612" s="185"/>
      <c r="N612" s="185"/>
      <c r="O612" s="185"/>
      <c r="P612" s="186"/>
    </row>
    <row r="613" spans="1:16" x14ac:dyDescent="0.25">
      <c r="A613" s="187" t="s">
        <v>87</v>
      </c>
      <c r="B613" s="343"/>
      <c r="C613" s="345"/>
      <c r="D613" s="267"/>
      <c r="E613" s="269"/>
      <c r="F613" s="268"/>
      <c r="G613" s="185"/>
      <c r="H613" s="185"/>
      <c r="I613" s="185"/>
      <c r="J613" s="185"/>
      <c r="K613" s="185"/>
      <c r="L613" s="185"/>
      <c r="M613" s="185"/>
      <c r="N613" s="185"/>
      <c r="O613" s="185"/>
      <c r="P613" s="186"/>
    </row>
    <row r="614" spans="1:16" x14ac:dyDescent="0.25">
      <c r="A614" s="188"/>
      <c r="B614" s="189"/>
      <c r="C614" s="189"/>
      <c r="D614" s="189"/>
      <c r="E614" s="190"/>
      <c r="F614" s="190"/>
      <c r="G614" s="190"/>
      <c r="H614" s="190"/>
      <c r="I614" s="190"/>
      <c r="J614" s="190"/>
      <c r="K614" s="190"/>
      <c r="L614" s="190"/>
      <c r="M614" s="190"/>
      <c r="N614" s="190"/>
      <c r="O614" s="190"/>
      <c r="P614" s="191"/>
    </row>
    <row r="615" spans="1:16" x14ac:dyDescent="0.25">
      <c r="A615" s="192"/>
      <c r="B615" s="192"/>
      <c r="C615" s="192"/>
      <c r="D615" s="192"/>
      <c r="E615" s="193"/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2"/>
    </row>
    <row r="616" spans="1:16" x14ac:dyDescent="0.25">
      <c r="A616" s="1">
        <v>14</v>
      </c>
    </row>
    <row r="617" spans="1:16" x14ac:dyDescent="0.25">
      <c r="A617" s="347" t="s">
        <v>0</v>
      </c>
      <c r="B617" s="348"/>
      <c r="C617" s="240" t="s">
        <v>148</v>
      </c>
      <c r="D617" s="172" t="s">
        <v>1</v>
      </c>
      <c r="E617" s="265"/>
    </row>
    <row r="618" spans="1:16" x14ac:dyDescent="0.25">
      <c r="A618" s="349" t="str">
        <f>MedarbejderData!B21</f>
        <v>n14</v>
      </c>
      <c r="B618" s="350"/>
      <c r="C618" s="243" t="str">
        <f>MedarbejderData!C21</f>
        <v>l14</v>
      </c>
      <c r="D618" s="243" t="str">
        <f>MedarbejderData!D21</f>
        <v>a14</v>
      </c>
      <c r="E618" s="266"/>
    </row>
    <row r="619" spans="1:16" ht="28.5" customHeight="1" x14ac:dyDescent="0.25">
      <c r="A619" s="346" t="s">
        <v>222</v>
      </c>
      <c r="B619" s="346" t="s">
        <v>150</v>
      </c>
      <c r="C619" s="346" t="s">
        <v>225</v>
      </c>
      <c r="D619" s="346" t="s">
        <v>224</v>
      </c>
      <c r="E619" s="346" t="str">
        <f>Beregningsdata!B21</f>
        <v>Rengøring</v>
      </c>
      <c r="F619" s="346" t="str">
        <f>Beregningsdata!C21</f>
        <v>Ventilation</v>
      </c>
      <c r="G619" s="346" t="str">
        <f>Beregningsdata!D21</f>
        <v>Vinduespolering</v>
      </c>
      <c r="H619" s="346" t="str">
        <f>Beregningsdata!E21</f>
        <v>Rengøring</v>
      </c>
      <c r="I619" s="346" t="str">
        <f>Beregningsdata!F21</f>
        <v>Graffiti</v>
      </c>
      <c r="J619" s="346" t="s">
        <v>230</v>
      </c>
      <c r="K619" s="328" t="s">
        <v>226</v>
      </c>
      <c r="L619" s="328" t="s">
        <v>60</v>
      </c>
      <c r="M619" s="328" t="s">
        <v>228</v>
      </c>
      <c r="N619" s="328" t="s">
        <v>227</v>
      </c>
      <c r="O619" s="328" t="s">
        <v>229</v>
      </c>
      <c r="P619" s="346" t="s">
        <v>223</v>
      </c>
    </row>
    <row r="620" spans="1:16" x14ac:dyDescent="0.25">
      <c r="A620" s="341"/>
      <c r="B620" s="341"/>
      <c r="C620" s="341"/>
      <c r="D620" s="341"/>
      <c r="E620" s="341"/>
      <c r="F620" s="341"/>
      <c r="G620" s="341"/>
      <c r="H620" s="341"/>
      <c r="I620" s="341"/>
      <c r="J620" s="341"/>
      <c r="K620" s="330"/>
      <c r="L620" s="330"/>
      <c r="M620" s="330"/>
      <c r="N620" s="330"/>
      <c r="O620" s="330"/>
      <c r="P620" s="340"/>
    </row>
    <row r="621" spans="1:16" ht="16.5" x14ac:dyDescent="0.25">
      <c r="A621" s="173" t="str">
        <f t="shared" ref="A621:A655" si="66">IF(OR(SUM(C621)&lt;360,AND(ROW()&lt;&gt;3,WEEKDAY(C621,WDT)&lt;&gt;1)),"",TRUNC((C621-WEEKDAY(C621,WDT)-DATE(YEAR(C621+4-WEEKDAY(C621,WDT)),1,-10))/7))</f>
        <v/>
      </c>
      <c r="B621" s="174" t="str">
        <f>PROPER(TEXT(C621,"dddd"))</f>
        <v>Tirsdag</v>
      </c>
      <c r="C621" s="175">
        <f>A3</f>
        <v>43753</v>
      </c>
      <c r="D621" s="253"/>
      <c r="E621" s="287">
        <f>IF(B621="mandag",MedarbejderData!$V$21,"0")+IF(B621="tirsdag",MedarbejderData!$W$21,"0")+IF(B621="Onsdag",MedarbejderData!$X$21,"0")+IF(B621="torsdag",MedarbejderData!$Y$21,"0")+IF(B621="fredag",MedarbejderData!$Z$21,"0")+IF(B621="lørdag",MedarbejderData!$AA$21,"0")+IF(B621="søndag",MedarbejderData!$AB$21,"0")</f>
        <v>0</v>
      </c>
      <c r="F621" s="254"/>
      <c r="G621" s="254"/>
      <c r="H621" s="254"/>
      <c r="I621" s="254"/>
      <c r="J621" s="258">
        <f>IF(E621+F621+G621&lt;Beregningsdata!$G$18,E621+F621+G621,E621+F621+G621-Beregningsdata!$G$17)</f>
        <v>0</v>
      </c>
      <c r="K621" s="259" t="str">
        <f>IF(J621&gt;Beregningsdata!$G$26,Beregningsdata!$F$26,IF(AND(J621&lt;J621+Beregningsdata!$F$26,J621&gt;Beregningsdata!$F$25),J621-Beregningsdata!$F$25,""))</f>
        <v/>
      </c>
      <c r="L621" s="259" t="str">
        <f>IF(J621&gt;Beregningsdata!$F$27,J621-Beregningsdata!$F$27,"")</f>
        <v/>
      </c>
      <c r="M621" s="254"/>
      <c r="N621" s="254"/>
      <c r="O621" s="254"/>
      <c r="P621" s="210">
        <f>IF(D621="Ferie",Beregningsdata!$E$6,"0")+IF(D621="Feriefridag",Beregningsdata!$E$12,"0")+IF(D621="Fri",Beregningsdata!$E$11,"0")+IF(D621="Syg",Beregningsdata!$E$8,"0")+IF(D621="Barns Sygedag",Beregningsdata!$E$9,"0")+IF(D621="Barsel",Beregningsdata!$E$10,"0")</f>
        <v>0</v>
      </c>
    </row>
    <row r="622" spans="1:16" ht="16.5" x14ac:dyDescent="0.25">
      <c r="A622" s="173" t="str">
        <f t="shared" si="66"/>
        <v/>
      </c>
      <c r="B622" s="174" t="str">
        <f t="shared" ref="B622:B655" si="67">PROPER(TEXT(C622,"dddd"))</f>
        <v>Onsdag</v>
      </c>
      <c r="C622" s="176">
        <f>C621+1</f>
        <v>43754</v>
      </c>
      <c r="D622" s="253"/>
      <c r="E622" s="287">
        <f>IF(B622="mandag",MedarbejderData!$V$21,"0")+IF(B622="tirsdag",MedarbejderData!$W$21,"0")+IF(B622="Onsdag",MedarbejderData!$X$21,"0")+IF(B622="torsdag",MedarbejderData!$Y$21,"0")+IF(B622="fredag",MedarbejderData!$Z$21,"0")+IF(B622="lørdag",MedarbejderData!$AA$21,"0")+IF(B622="søndag",MedarbejderData!$AB$21,"0")</f>
        <v>0</v>
      </c>
      <c r="F622" s="254"/>
      <c r="G622" s="254"/>
      <c r="H622" s="254"/>
      <c r="I622" s="254"/>
      <c r="J622" s="258">
        <f>IF(E622+F622+G622&lt;Beregningsdata!$G$18,E622+F622+G622,E622+F622+G622-Beregningsdata!$G$17)</f>
        <v>0</v>
      </c>
      <c r="K622" s="259" t="str">
        <f>IF(J622&gt;Beregningsdata!$G$26,Beregningsdata!$F$26,IF(AND(J622&lt;J622+Beregningsdata!$F$26,J622&gt;Beregningsdata!$F$25),J622-Beregningsdata!$F$25,""))</f>
        <v/>
      </c>
      <c r="L622" s="259" t="str">
        <f>IF(J622&gt;Beregningsdata!$F$27,J622-Beregningsdata!$F$27,"")</f>
        <v/>
      </c>
      <c r="M622" s="254"/>
      <c r="N622" s="254"/>
      <c r="O622" s="254"/>
      <c r="P622" s="211">
        <f>IF(D622="Ferie",Beregningsdata!$E$6,"0")+IF(D622="Feriefridag",Beregningsdata!$E$12,"0")+IF(D622="Fri",Beregningsdata!$E$11,"0")+IF(D622="Syg",Beregningsdata!$E$8,"0")+IF(D622="Barns Sygedag",Beregningsdata!$E$9,"0")+IF(D622="Barsel",Beregningsdata!$E$10,"0")</f>
        <v>0</v>
      </c>
    </row>
    <row r="623" spans="1:16" ht="16.5" x14ac:dyDescent="0.25">
      <c r="A623" s="173" t="str">
        <f t="shared" si="66"/>
        <v/>
      </c>
      <c r="B623" s="174" t="str">
        <f t="shared" si="67"/>
        <v>Torsdag</v>
      </c>
      <c r="C623" s="176">
        <f t="shared" ref="C623:C655" si="68">C622+1</f>
        <v>43755</v>
      </c>
      <c r="D623" s="253"/>
      <c r="E623" s="287">
        <f>IF(B623="mandag",MedarbejderData!$V$21,"0")+IF(B623="tirsdag",MedarbejderData!$W$21,"0")+IF(B623="Onsdag",MedarbejderData!$X$21,"0")+IF(B623="torsdag",MedarbejderData!$Y$21,"0")+IF(B623="fredag",MedarbejderData!$Z$21,"0")+IF(B623="lørdag",MedarbejderData!$AA$21,"0")+IF(B623="søndag",MedarbejderData!$AB$21,"0")</f>
        <v>0</v>
      </c>
      <c r="F623" s="254"/>
      <c r="G623" s="254"/>
      <c r="H623" s="254"/>
      <c r="I623" s="254"/>
      <c r="J623" s="258">
        <f>IF(E623+F623+G623&lt;Beregningsdata!$G$18,E623+F623+G623,E623+F623+G623-Beregningsdata!$G$17)</f>
        <v>0</v>
      </c>
      <c r="K623" s="259" t="str">
        <f>IF(J623&gt;Beregningsdata!$G$26,Beregningsdata!$F$26,IF(AND(J623&lt;J623+Beregningsdata!$F$26,J623&gt;Beregningsdata!$F$25),J623-Beregningsdata!$F$25,""))</f>
        <v/>
      </c>
      <c r="L623" s="259" t="str">
        <f>IF(J623&gt;Beregningsdata!$F$27,J623-Beregningsdata!$F$27,"")</f>
        <v/>
      </c>
      <c r="M623" s="254"/>
      <c r="N623" s="254"/>
      <c r="O623" s="254"/>
      <c r="P623" s="211">
        <f>IF(D623="Ferie",Beregningsdata!$E$6,"0")+IF(D623="Feriefridag",Beregningsdata!$E$12,"0")+IF(D623="Fri",Beregningsdata!$E$11,"0")+IF(D623="Syg",Beregningsdata!$E$8,"0")+IF(D623="Barns Sygedag",Beregningsdata!$E$9,"0")+IF(D623="Barsel",Beregningsdata!$E$10,"0")</f>
        <v>0</v>
      </c>
    </row>
    <row r="624" spans="1:16" ht="16.5" x14ac:dyDescent="0.25">
      <c r="A624" s="173" t="str">
        <f t="shared" si="66"/>
        <v/>
      </c>
      <c r="B624" s="174" t="str">
        <f t="shared" si="67"/>
        <v>Fredag</v>
      </c>
      <c r="C624" s="176">
        <f t="shared" si="68"/>
        <v>43756</v>
      </c>
      <c r="D624" s="253"/>
      <c r="E624" s="287">
        <f>IF(B624="mandag",MedarbejderData!$V$21,"0")+IF(B624="tirsdag",MedarbejderData!$W$21,"0")+IF(B624="Onsdag",MedarbejderData!$X$21,"0")+IF(B624="torsdag",MedarbejderData!$Y$21,"0")+IF(B624="fredag",MedarbejderData!$Z$21,"0")+IF(B624="lørdag",MedarbejderData!$AA$21,"0")+IF(B624="søndag",MedarbejderData!$AB$21,"0")</f>
        <v>0</v>
      </c>
      <c r="F624" s="254"/>
      <c r="G624" s="254"/>
      <c r="H624" s="254"/>
      <c r="I624" s="254"/>
      <c r="J624" s="258">
        <f>IF(E624+F624+G624&lt;Beregningsdata!$G$18,E624+F624+G624,E624+F624+G624-Beregningsdata!$G$17)</f>
        <v>0</v>
      </c>
      <c r="K624" s="259" t="str">
        <f>IF(J624&gt;Beregningsdata!$G$26,Beregningsdata!$F$26,IF(AND(J624&lt;J624+Beregningsdata!$F$26,J624&gt;Beregningsdata!$F$25),J624-Beregningsdata!$F$25,""))</f>
        <v/>
      </c>
      <c r="L624" s="259" t="str">
        <f>IF(J624&gt;Beregningsdata!$F$27,J624-Beregningsdata!$F$27,"")</f>
        <v/>
      </c>
      <c r="M624" s="254"/>
      <c r="N624" s="254"/>
      <c r="O624" s="254"/>
      <c r="P624" s="211">
        <f>IF(D624="Ferie",Beregningsdata!$E$6,"0")+IF(D624="Feriefridag",Beregningsdata!$E$12,"0")+IF(D624="Fri",Beregningsdata!$E$11,"0")+IF(D624="Syg",Beregningsdata!$E$8,"0")+IF(D624="Barns Sygedag",Beregningsdata!$E$9,"0")+IF(D624="Barsel",Beregningsdata!$E$10,"0")</f>
        <v>0</v>
      </c>
    </row>
    <row r="625" spans="1:16" ht="16.5" x14ac:dyDescent="0.25">
      <c r="A625" s="173" t="str">
        <f t="shared" si="66"/>
        <v/>
      </c>
      <c r="B625" s="174" t="str">
        <f t="shared" si="67"/>
        <v>Lørdag</v>
      </c>
      <c r="C625" s="176">
        <f t="shared" si="68"/>
        <v>43757</v>
      </c>
      <c r="D625" s="253"/>
      <c r="E625" s="287">
        <f>IF(B625="mandag",MedarbejderData!$V$21,"0")+IF(B625="tirsdag",MedarbejderData!$W$21,"0")+IF(B625="Onsdag",MedarbejderData!$X$21,"0")+IF(B625="torsdag",MedarbejderData!$Y$21,"0")+IF(B625="fredag",MedarbejderData!$Z$21,"0")+IF(B625="lørdag",MedarbejderData!$AA$21,"0")+IF(B625="søndag",MedarbejderData!$AB$21,"0")</f>
        <v>0</v>
      </c>
      <c r="F625" s="254"/>
      <c r="G625" s="254"/>
      <c r="H625" s="254"/>
      <c r="I625" s="254"/>
      <c r="J625" s="258">
        <f>IF(E625+F625+G625&lt;Beregningsdata!$G$18,E625+F625+G625,E625+F625+G625-Beregningsdata!$G$17)</f>
        <v>0</v>
      </c>
      <c r="K625" s="259" t="str">
        <f>IF(J625&gt;Beregningsdata!$G$26,Beregningsdata!$F$26,IF(AND(J625&lt;J625+Beregningsdata!$F$26,J625&gt;Beregningsdata!$F$25),J625-Beregningsdata!$F$25,""))</f>
        <v/>
      </c>
      <c r="L625" s="259" t="str">
        <f>IF(J625&gt;Beregningsdata!$F$27,J625-Beregningsdata!$F$27,"")</f>
        <v/>
      </c>
      <c r="M625" s="254"/>
      <c r="N625" s="254"/>
      <c r="O625" s="254"/>
      <c r="P625" s="211">
        <f>IF(D625="Ferie",Beregningsdata!$E$6,"0")+IF(D625="Feriefridag",Beregningsdata!$E$12,"0")+IF(D625="Fri",Beregningsdata!$E$11,"0")+IF(D625="Syg",Beregningsdata!$E$8,"0")+IF(D625="Barns Sygedag",Beregningsdata!$E$9,"0")+IF(D625="Barsel",Beregningsdata!$E$10,"0")</f>
        <v>0</v>
      </c>
    </row>
    <row r="626" spans="1:16" ht="16.5" x14ac:dyDescent="0.25">
      <c r="A626" s="173" t="str">
        <f t="shared" si="66"/>
        <v/>
      </c>
      <c r="B626" s="174" t="str">
        <f t="shared" si="67"/>
        <v>Søndag</v>
      </c>
      <c r="C626" s="176">
        <f t="shared" si="68"/>
        <v>43758</v>
      </c>
      <c r="D626" s="253"/>
      <c r="E626" s="287">
        <f>IF(B626="mandag",MedarbejderData!$V$21,"0")+IF(B626="tirsdag",MedarbejderData!$W$21,"0")+IF(B626="Onsdag",MedarbejderData!$X$21,"0")+IF(B626="torsdag",MedarbejderData!$Y$21,"0")+IF(B626="fredag",MedarbejderData!$Z$21,"0")+IF(B626="lørdag",MedarbejderData!$AA$21,"0")+IF(B626="søndag",MedarbejderData!$AB$21,"0")</f>
        <v>0</v>
      </c>
      <c r="F626" s="254"/>
      <c r="G626" s="254"/>
      <c r="H626" s="254"/>
      <c r="I626" s="254"/>
      <c r="J626" s="258">
        <f>IF(E626+F626+G626&lt;Beregningsdata!$G$18,E626+F626+G626,E626+F626+G626-Beregningsdata!$G$17)</f>
        <v>0</v>
      </c>
      <c r="K626" s="259" t="str">
        <f>IF(J626&gt;Beregningsdata!$G$26,Beregningsdata!$F$26,IF(AND(J626&lt;J626+Beregningsdata!$F$26,J626&gt;Beregningsdata!$F$25),J626-Beregningsdata!$F$25,""))</f>
        <v/>
      </c>
      <c r="L626" s="259" t="str">
        <f>IF(J626&gt;Beregningsdata!$F$27,J626-Beregningsdata!$F$27,"")</f>
        <v/>
      </c>
      <c r="M626" s="254"/>
      <c r="N626" s="254"/>
      <c r="O626" s="254"/>
      <c r="P626" s="211">
        <f>IF(D626="Ferie",Beregningsdata!$E$6,"0")+IF(D626="Feriefridag",Beregningsdata!$E$12,"0")+IF(D626="Fri",Beregningsdata!$E$11,"0")+IF(D626="Syg",Beregningsdata!$E$8,"0")+IF(D626="Barns Sygedag",Beregningsdata!$E$9,"0")+IF(D626="Barsel",Beregningsdata!$E$10,"0")</f>
        <v>0</v>
      </c>
    </row>
    <row r="627" spans="1:16" ht="16.5" x14ac:dyDescent="0.25">
      <c r="A627" s="173">
        <f t="shared" si="66"/>
        <v>43</v>
      </c>
      <c r="B627" s="174" t="str">
        <f t="shared" si="67"/>
        <v>Mandag</v>
      </c>
      <c r="C627" s="176">
        <f t="shared" si="68"/>
        <v>43759</v>
      </c>
      <c r="D627" s="253"/>
      <c r="E627" s="287">
        <f>IF(B627="mandag",MedarbejderData!$V$21,"0")+IF(B627="tirsdag",MedarbejderData!$W$21,"0")+IF(B627="Onsdag",MedarbejderData!$X$21,"0")+IF(B627="torsdag",MedarbejderData!$Y$21,"0")+IF(B627="fredag",MedarbejderData!$Z$21,"0")+IF(B627="lørdag",MedarbejderData!$AA$21,"0")+IF(B627="søndag",MedarbejderData!$AB$21,"0")</f>
        <v>0</v>
      </c>
      <c r="F627" s="254"/>
      <c r="G627" s="254"/>
      <c r="H627" s="254"/>
      <c r="I627" s="254"/>
      <c r="J627" s="258">
        <f>IF(E627+F627+G627&lt;Beregningsdata!$G$18,E627+F627+G627,E627+F627+G627-Beregningsdata!$G$17)</f>
        <v>0</v>
      </c>
      <c r="K627" s="259" t="str">
        <f>IF(J627&gt;Beregningsdata!$G$26,Beregningsdata!$F$26,IF(AND(J627&lt;J627+Beregningsdata!$F$26,J627&gt;Beregningsdata!$F$25),J627-Beregningsdata!$F$25,""))</f>
        <v/>
      </c>
      <c r="L627" s="259" t="str">
        <f>IF(J627&gt;Beregningsdata!$F$27,J627-Beregningsdata!$F$27,"")</f>
        <v/>
      </c>
      <c r="M627" s="254"/>
      <c r="N627" s="254"/>
      <c r="O627" s="254"/>
      <c r="P627" s="211">
        <f>IF(D627="Ferie",Beregningsdata!$E$6,"0")+IF(D627="Feriefridag",Beregningsdata!$E$12,"0")+IF(D627="Fri",Beregningsdata!$E$11,"0")+IF(D627="Syg",Beregningsdata!$E$8,"0")+IF(D627="Barns Sygedag",Beregningsdata!$E$9,"0")+IF(D627="Barsel",Beregningsdata!$E$10,"0")</f>
        <v>0</v>
      </c>
    </row>
    <row r="628" spans="1:16" ht="16.5" x14ac:dyDescent="0.25">
      <c r="A628" s="173" t="str">
        <f t="shared" si="66"/>
        <v/>
      </c>
      <c r="B628" s="174" t="str">
        <f t="shared" si="67"/>
        <v>Tirsdag</v>
      </c>
      <c r="C628" s="176">
        <f t="shared" si="68"/>
        <v>43760</v>
      </c>
      <c r="D628" s="253"/>
      <c r="E628" s="287">
        <f>IF(B628="mandag",MedarbejderData!$V$21,"0")+IF(B628="tirsdag",MedarbejderData!$W$21,"0")+IF(B628="Onsdag",MedarbejderData!$X$21,"0")+IF(B628="torsdag",MedarbejderData!$Y$21,"0")+IF(B628="fredag",MedarbejderData!$Z$21,"0")+IF(B628="lørdag",MedarbejderData!$AA$21,"0")+IF(B628="søndag",MedarbejderData!$AB$21,"0")</f>
        <v>0</v>
      </c>
      <c r="F628" s="254"/>
      <c r="G628" s="254"/>
      <c r="H628" s="254"/>
      <c r="I628" s="254"/>
      <c r="J628" s="258">
        <f>IF(E628+F628+G628&lt;Beregningsdata!$G$18,E628+F628+G628,E628+F628+G628-Beregningsdata!$G$17)</f>
        <v>0</v>
      </c>
      <c r="K628" s="259" t="str">
        <f>IF(J628&gt;Beregningsdata!$G$26,Beregningsdata!$F$26,IF(AND(J628&lt;J628+Beregningsdata!$F$26,J628&gt;Beregningsdata!$F$25),J628-Beregningsdata!$F$25,""))</f>
        <v/>
      </c>
      <c r="L628" s="259" t="str">
        <f>IF(J628&gt;Beregningsdata!$F$27,J628-Beregningsdata!$F$27,"")</f>
        <v/>
      </c>
      <c r="M628" s="254"/>
      <c r="N628" s="254"/>
      <c r="O628" s="254"/>
      <c r="P628" s="211">
        <f>IF(D628="Ferie",Beregningsdata!$E$6,"0")+IF(D628="Feriefridag",Beregningsdata!$E$12,"0")+IF(D628="Fri",Beregningsdata!$E$11,"0")+IF(D628="Syg",Beregningsdata!$E$8,"0")+IF(D628="Barns Sygedag",Beregningsdata!$E$9,"0")+IF(D628="Barsel",Beregningsdata!$E$10,"0")</f>
        <v>0</v>
      </c>
    </row>
    <row r="629" spans="1:16" ht="16.5" x14ac:dyDescent="0.25">
      <c r="A629" s="173" t="str">
        <f t="shared" si="66"/>
        <v/>
      </c>
      <c r="B629" s="174" t="str">
        <f t="shared" si="67"/>
        <v>Onsdag</v>
      </c>
      <c r="C629" s="176">
        <f t="shared" si="68"/>
        <v>43761</v>
      </c>
      <c r="D629" s="253"/>
      <c r="E629" s="287">
        <f>IF(B629="mandag",MedarbejderData!$V$21,"0")+IF(B629="tirsdag",MedarbejderData!$W$21,"0")+IF(B629="Onsdag",MedarbejderData!$X$21,"0")+IF(B629="torsdag",MedarbejderData!$Y$21,"0")+IF(B629="fredag",MedarbejderData!$Z$21,"0")+IF(B629="lørdag",MedarbejderData!$AA$21,"0")+IF(B629="søndag",MedarbejderData!$AB$21,"0")</f>
        <v>0</v>
      </c>
      <c r="F629" s="254"/>
      <c r="G629" s="254"/>
      <c r="H629" s="254"/>
      <c r="I629" s="254"/>
      <c r="J629" s="258">
        <f>IF(E629+F629+G629&lt;Beregningsdata!$G$18,E629+F629+G629,E629+F629+G629-Beregningsdata!$G$17)</f>
        <v>0</v>
      </c>
      <c r="K629" s="259" t="str">
        <f>IF(J629&gt;Beregningsdata!$G$26,Beregningsdata!$F$26,IF(AND(J629&lt;J629+Beregningsdata!$F$26,J629&gt;Beregningsdata!$F$25),J629-Beregningsdata!$F$25,""))</f>
        <v/>
      </c>
      <c r="L629" s="259" t="str">
        <f>IF(J629&gt;Beregningsdata!$F$27,J629-Beregningsdata!$F$27,"")</f>
        <v/>
      </c>
      <c r="M629" s="254"/>
      <c r="N629" s="254"/>
      <c r="O629" s="254"/>
      <c r="P629" s="211">
        <f>IF(D629="Ferie",Beregningsdata!$E$6,"0")+IF(D629="Feriefridag",Beregningsdata!$E$12,"0")+IF(D629="Fri",Beregningsdata!$E$11,"0")+IF(D629="Syg",Beregningsdata!$E$8,"0")+IF(D629="Barns Sygedag",Beregningsdata!$E$9,"0")+IF(D629="Barsel",Beregningsdata!$E$10,"0")</f>
        <v>0</v>
      </c>
    </row>
    <row r="630" spans="1:16" ht="16.5" x14ac:dyDescent="0.25">
      <c r="A630" s="173" t="str">
        <f t="shared" si="66"/>
        <v/>
      </c>
      <c r="B630" s="174" t="str">
        <f t="shared" si="67"/>
        <v>Torsdag</v>
      </c>
      <c r="C630" s="176">
        <f t="shared" si="68"/>
        <v>43762</v>
      </c>
      <c r="D630" s="253"/>
      <c r="E630" s="287">
        <f>IF(B630="mandag",MedarbejderData!$V$21,"0")+IF(B630="tirsdag",MedarbejderData!$W$21,"0")+IF(B630="Onsdag",MedarbejderData!$X$21,"0")+IF(B630="torsdag",MedarbejderData!$Y$21,"0")+IF(B630="fredag",MedarbejderData!$Z$21,"0")+IF(B630="lørdag",MedarbejderData!$AA$21,"0")+IF(B630="søndag",MedarbejderData!$AB$21,"0")</f>
        <v>0</v>
      </c>
      <c r="F630" s="254"/>
      <c r="G630" s="254"/>
      <c r="H630" s="254"/>
      <c r="I630" s="254"/>
      <c r="J630" s="258">
        <f>IF(E630+F630+G630&lt;Beregningsdata!$G$18,E630+F630+G630,E630+F630+G630-Beregningsdata!$G$17)</f>
        <v>0</v>
      </c>
      <c r="K630" s="259" t="str">
        <f>IF(J630&gt;Beregningsdata!$G$26,Beregningsdata!$F$26,IF(AND(J630&lt;J630+Beregningsdata!$F$26,J630&gt;Beregningsdata!$F$25),J630-Beregningsdata!$F$25,""))</f>
        <v/>
      </c>
      <c r="L630" s="259" t="str">
        <f>IF(J630&gt;Beregningsdata!$F$27,J630-Beregningsdata!$F$27,"")</f>
        <v/>
      </c>
      <c r="M630" s="254"/>
      <c r="N630" s="254"/>
      <c r="O630" s="254"/>
      <c r="P630" s="211">
        <f>IF(D630="Ferie",Beregningsdata!$E$6,"0")+IF(D630="Feriefridag",Beregningsdata!$E$12,"0")+IF(D630="Fri",Beregningsdata!$E$11,"0")+IF(D630="Syg",Beregningsdata!$E$8,"0")+IF(D630="Barns Sygedag",Beregningsdata!$E$9,"0")+IF(D630="Barsel",Beregningsdata!$E$10,"0")</f>
        <v>0</v>
      </c>
    </row>
    <row r="631" spans="1:16" ht="16.5" x14ac:dyDescent="0.25">
      <c r="A631" s="173" t="str">
        <f t="shared" si="66"/>
        <v/>
      </c>
      <c r="B631" s="174" t="str">
        <f t="shared" si="67"/>
        <v>Fredag</v>
      </c>
      <c r="C631" s="176">
        <f t="shared" si="68"/>
        <v>43763</v>
      </c>
      <c r="D631" s="253"/>
      <c r="E631" s="287">
        <f>IF(B631="mandag",MedarbejderData!$V$21,"0")+IF(B631="tirsdag",MedarbejderData!$W$21,"0")+IF(B631="Onsdag",MedarbejderData!$X$21,"0")+IF(B631="torsdag",MedarbejderData!$Y$21,"0")+IF(B631="fredag",MedarbejderData!$Z$21,"0")+IF(B631="lørdag",MedarbejderData!$AA$21,"0")+IF(B631="søndag",MedarbejderData!$AB$21,"0")</f>
        <v>0</v>
      </c>
      <c r="F631" s="254"/>
      <c r="G631" s="254"/>
      <c r="H631" s="254"/>
      <c r="I631" s="254"/>
      <c r="J631" s="258">
        <f>IF(E631+F631+G631&lt;Beregningsdata!$G$18,E631+F631+G631,E631+F631+G631-Beregningsdata!$G$17)</f>
        <v>0</v>
      </c>
      <c r="K631" s="259" t="str">
        <f>IF(J631&gt;Beregningsdata!$G$26,Beregningsdata!$F$26,IF(AND(J631&lt;J631+Beregningsdata!$F$26,J631&gt;Beregningsdata!$F$25),J631-Beregningsdata!$F$25,""))</f>
        <v/>
      </c>
      <c r="L631" s="259" t="str">
        <f>IF(J631&gt;Beregningsdata!$F$27,J631-Beregningsdata!$F$27,"")</f>
        <v/>
      </c>
      <c r="M631" s="254"/>
      <c r="N631" s="254"/>
      <c r="O631" s="254"/>
      <c r="P631" s="211">
        <f>IF(D631="Ferie",Beregningsdata!$E$6,"0")+IF(D631="Feriefridag",Beregningsdata!$E$12,"0")+IF(D631="Fri",Beregningsdata!$E$11,"0")+IF(D631="Syg",Beregningsdata!$E$8,"0")+IF(D631="Barns Sygedag",Beregningsdata!$E$9,"0")+IF(D631="Barsel",Beregningsdata!$E$10,"0")</f>
        <v>0</v>
      </c>
    </row>
    <row r="632" spans="1:16" ht="16.5" x14ac:dyDescent="0.25">
      <c r="A632" s="173" t="str">
        <f t="shared" si="66"/>
        <v/>
      </c>
      <c r="B632" s="174" t="str">
        <f t="shared" si="67"/>
        <v>Lørdag</v>
      </c>
      <c r="C632" s="176">
        <f t="shared" si="68"/>
        <v>43764</v>
      </c>
      <c r="D632" s="253"/>
      <c r="E632" s="287">
        <f>IF(B632="mandag",MedarbejderData!$V$21,"0")+IF(B632="tirsdag",MedarbejderData!$W$21,"0")+IF(B632="Onsdag",MedarbejderData!$X$21,"0")+IF(B632="torsdag",MedarbejderData!$Y$21,"0")+IF(B632="fredag",MedarbejderData!$Z$21,"0")+IF(B632="lørdag",MedarbejderData!$AA$21,"0")+IF(B632="søndag",MedarbejderData!$AB$21,"0")</f>
        <v>0</v>
      </c>
      <c r="F632" s="254"/>
      <c r="G632" s="254"/>
      <c r="H632" s="254"/>
      <c r="I632" s="254"/>
      <c r="J632" s="258">
        <f>IF(E632+F632+G632&lt;Beregningsdata!$G$18,E632+F632+G632,E632+F632+G632-Beregningsdata!$G$17)</f>
        <v>0</v>
      </c>
      <c r="K632" s="259" t="str">
        <f>IF(J632&gt;Beregningsdata!$G$26,Beregningsdata!$F$26,IF(AND(J632&lt;J632+Beregningsdata!$F$26,J632&gt;Beregningsdata!$F$25),J632-Beregningsdata!$F$25,""))</f>
        <v/>
      </c>
      <c r="L632" s="259" t="str">
        <f>IF(J632&gt;Beregningsdata!$F$27,J632-Beregningsdata!$F$27,"")</f>
        <v/>
      </c>
      <c r="M632" s="254"/>
      <c r="N632" s="254"/>
      <c r="O632" s="254"/>
      <c r="P632" s="211">
        <f>IF(D632="Ferie",Beregningsdata!$E$6,"0")+IF(D632="Feriefridag",Beregningsdata!$E$12,"0")+IF(D632="Fri",Beregningsdata!$E$11,"0")+IF(D632="Syg",Beregningsdata!$E$8,"0")+IF(D632="Barns Sygedag",Beregningsdata!$E$9,"0")+IF(D632="Barsel",Beregningsdata!$E$10,"0")</f>
        <v>0</v>
      </c>
    </row>
    <row r="633" spans="1:16" ht="16.5" x14ac:dyDescent="0.25">
      <c r="A633" s="173" t="str">
        <f t="shared" si="66"/>
        <v/>
      </c>
      <c r="B633" s="174" t="str">
        <f t="shared" si="67"/>
        <v>Søndag</v>
      </c>
      <c r="C633" s="176">
        <f t="shared" si="68"/>
        <v>43765</v>
      </c>
      <c r="D633" s="253"/>
      <c r="E633" s="287">
        <f>IF(B633="mandag",MedarbejderData!$V$21,"0")+IF(B633="tirsdag",MedarbejderData!$W$21,"0")+IF(B633="Onsdag",MedarbejderData!$X$21,"0")+IF(B633="torsdag",MedarbejderData!$Y$21,"0")+IF(B633="fredag",MedarbejderData!$Z$21,"0")+IF(B633="lørdag",MedarbejderData!$AA$21,"0")+IF(B633="søndag",MedarbejderData!$AB$21,"0")</f>
        <v>0</v>
      </c>
      <c r="F633" s="254"/>
      <c r="G633" s="254"/>
      <c r="H633" s="254"/>
      <c r="I633" s="254"/>
      <c r="J633" s="258">
        <f>IF(E633+F633+G633&lt;Beregningsdata!$G$18,E633+F633+G633,E633+F633+G633-Beregningsdata!$G$17)</f>
        <v>0</v>
      </c>
      <c r="K633" s="259" t="str">
        <f>IF(J633&gt;Beregningsdata!$G$26,Beregningsdata!$F$26,IF(AND(J633&lt;J633+Beregningsdata!$F$26,J633&gt;Beregningsdata!$F$25),J633-Beregningsdata!$F$25,""))</f>
        <v/>
      </c>
      <c r="L633" s="259" t="str">
        <f>IF(J633&gt;Beregningsdata!$F$27,J633-Beregningsdata!$F$27,"")</f>
        <v/>
      </c>
      <c r="M633" s="254"/>
      <c r="N633" s="254"/>
      <c r="O633" s="254"/>
      <c r="P633" s="211">
        <f>IF(D633="Ferie",Beregningsdata!$E$6,"0")+IF(D633="Feriefridag",Beregningsdata!$E$12,"0")+IF(D633="Fri",Beregningsdata!$E$11,"0")+IF(D633="Syg",Beregningsdata!$E$8,"0")+IF(D633="Barns Sygedag",Beregningsdata!$E$9,"0")+IF(D633="Barsel",Beregningsdata!$E$10,"0")</f>
        <v>0</v>
      </c>
    </row>
    <row r="634" spans="1:16" ht="16.5" x14ac:dyDescent="0.25">
      <c r="A634" s="173">
        <f t="shared" si="66"/>
        <v>44</v>
      </c>
      <c r="B634" s="174" t="str">
        <f t="shared" si="67"/>
        <v>Mandag</v>
      </c>
      <c r="C634" s="176">
        <f t="shared" si="68"/>
        <v>43766</v>
      </c>
      <c r="D634" s="253"/>
      <c r="E634" s="287">
        <f>IF(B634="mandag",MedarbejderData!$V$21,"0")+IF(B634="tirsdag",MedarbejderData!$W$21,"0")+IF(B634="Onsdag",MedarbejderData!$X$21,"0")+IF(B634="torsdag",MedarbejderData!$Y$21,"0")+IF(B634="fredag",MedarbejderData!$Z$21,"0")+IF(B634="lørdag",MedarbejderData!$AA$21,"0")+IF(B634="søndag",MedarbejderData!$AB$21,"0")</f>
        <v>0</v>
      </c>
      <c r="F634" s="254"/>
      <c r="G634" s="254"/>
      <c r="H634" s="254"/>
      <c r="I634" s="254"/>
      <c r="J634" s="258">
        <f>IF(E634+F634+G634&lt;Beregningsdata!$G$18,E634+F634+G634,E634+F634+G634-Beregningsdata!$G$17)</f>
        <v>0</v>
      </c>
      <c r="K634" s="259" t="str">
        <f>IF(J634&gt;Beregningsdata!$G$26,Beregningsdata!$F$26,IF(AND(J634&lt;J634+Beregningsdata!$F$26,J634&gt;Beregningsdata!$F$25),J634-Beregningsdata!$F$25,""))</f>
        <v/>
      </c>
      <c r="L634" s="259" t="str">
        <f>IF(J634&gt;Beregningsdata!$F$27,J634-Beregningsdata!$F$27,"")</f>
        <v/>
      </c>
      <c r="M634" s="254"/>
      <c r="N634" s="254"/>
      <c r="O634" s="254"/>
      <c r="P634" s="211">
        <f>IF(D634="Ferie",Beregningsdata!$E$6,"0")+IF(D634="Feriefridag",Beregningsdata!$E$12,"0")+IF(D634="Fri",Beregningsdata!$E$11,"0")+IF(D634="Syg",Beregningsdata!$E$8,"0")+IF(D634="Barns Sygedag",Beregningsdata!$E$9,"0")+IF(D634="Barsel",Beregningsdata!$E$10,"0")</f>
        <v>0</v>
      </c>
    </row>
    <row r="635" spans="1:16" ht="16.5" x14ac:dyDescent="0.25">
      <c r="A635" s="173" t="str">
        <f t="shared" si="66"/>
        <v/>
      </c>
      <c r="B635" s="174" t="str">
        <f t="shared" si="67"/>
        <v>Tirsdag</v>
      </c>
      <c r="C635" s="176">
        <f t="shared" si="68"/>
        <v>43767</v>
      </c>
      <c r="D635" s="253"/>
      <c r="E635" s="287">
        <f>IF(B635="mandag",MedarbejderData!$V$21,"0")+IF(B635="tirsdag",MedarbejderData!$W$21,"0")+IF(B635="Onsdag",MedarbejderData!$X$21,"0")+IF(B635="torsdag",MedarbejderData!$Y$21,"0")+IF(B635="fredag",MedarbejderData!$Z$21,"0")+IF(B635="lørdag",MedarbejderData!$AA$21,"0")+IF(B635="søndag",MedarbejderData!$AB$21,"0")</f>
        <v>0</v>
      </c>
      <c r="F635" s="254"/>
      <c r="G635" s="254"/>
      <c r="H635" s="254"/>
      <c r="I635" s="254"/>
      <c r="J635" s="258">
        <f>IF(E635+F635+G635&lt;Beregningsdata!$G$18,E635+F635+G635,E635+F635+G635-Beregningsdata!$G$17)</f>
        <v>0</v>
      </c>
      <c r="K635" s="259" t="str">
        <f>IF(J635&gt;Beregningsdata!$G$26,Beregningsdata!$F$26,IF(AND(J635&lt;J635+Beregningsdata!$F$26,J635&gt;Beregningsdata!$F$25),J635-Beregningsdata!$F$25,""))</f>
        <v/>
      </c>
      <c r="L635" s="259" t="str">
        <f>IF(J635&gt;Beregningsdata!$F$27,J635-Beregningsdata!$F$27,"")</f>
        <v/>
      </c>
      <c r="M635" s="254"/>
      <c r="N635" s="254"/>
      <c r="O635" s="254"/>
      <c r="P635" s="211">
        <f>IF(D635="Ferie",Beregningsdata!$E$6,"0")+IF(D635="Feriefridag",Beregningsdata!$E$12,"0")+IF(D635="Fri",Beregningsdata!$E$11,"0")+IF(D635="Syg",Beregningsdata!$E$8,"0")+IF(D635="Barns Sygedag",Beregningsdata!$E$9,"0")+IF(D635="Barsel",Beregningsdata!$E$10,"0")</f>
        <v>0</v>
      </c>
    </row>
    <row r="636" spans="1:16" ht="16.5" x14ac:dyDescent="0.25">
      <c r="A636" s="173" t="str">
        <f t="shared" si="66"/>
        <v/>
      </c>
      <c r="B636" s="174" t="str">
        <f t="shared" si="67"/>
        <v>Onsdag</v>
      </c>
      <c r="C636" s="176">
        <f t="shared" si="68"/>
        <v>43768</v>
      </c>
      <c r="D636" s="253"/>
      <c r="E636" s="287">
        <f>IF(B636="mandag",MedarbejderData!$V$21,"0")+IF(B636="tirsdag",MedarbejderData!$W$21,"0")+IF(B636="Onsdag",MedarbejderData!$X$21,"0")+IF(B636="torsdag",MedarbejderData!$Y$21,"0")+IF(B636="fredag",MedarbejderData!$Z$21,"0")+IF(B636="lørdag",MedarbejderData!$AA$21,"0")+IF(B636="søndag",MedarbejderData!$AB$21,"0")</f>
        <v>0</v>
      </c>
      <c r="F636" s="254"/>
      <c r="G636" s="254"/>
      <c r="H636" s="254"/>
      <c r="I636" s="254"/>
      <c r="J636" s="258">
        <f>IF(E636+F636+G636&lt;Beregningsdata!$G$18,E636+F636+G636,E636+F636+G636-Beregningsdata!$G$17)</f>
        <v>0</v>
      </c>
      <c r="K636" s="259" t="str">
        <f>IF(J636&gt;Beregningsdata!$G$26,Beregningsdata!$F$26,IF(AND(J636&lt;J636+Beregningsdata!$F$26,J636&gt;Beregningsdata!$F$25),J636-Beregningsdata!$F$25,""))</f>
        <v/>
      </c>
      <c r="L636" s="259" t="str">
        <f>IF(J636&gt;Beregningsdata!$F$27,J636-Beregningsdata!$F$27,"")</f>
        <v/>
      </c>
      <c r="M636" s="254"/>
      <c r="N636" s="254"/>
      <c r="O636" s="254"/>
      <c r="P636" s="211">
        <f>IF(D636="Ferie",Beregningsdata!$E$6,"0")+IF(D636="Feriefridag",Beregningsdata!$E$12,"0")+IF(D636="Fri",Beregningsdata!$E$11,"0")+IF(D636="Syg",Beregningsdata!$E$8,"0")+IF(D636="Barns Sygedag",Beregningsdata!$E$9,"0")+IF(D636="Barsel",Beregningsdata!$E$10,"0")</f>
        <v>0</v>
      </c>
    </row>
    <row r="637" spans="1:16" ht="16.5" x14ac:dyDescent="0.25">
      <c r="A637" s="173" t="str">
        <f t="shared" si="66"/>
        <v/>
      </c>
      <c r="B637" s="174" t="str">
        <f t="shared" si="67"/>
        <v>Torsdag</v>
      </c>
      <c r="C637" s="176">
        <f t="shared" si="68"/>
        <v>43769</v>
      </c>
      <c r="D637" s="253"/>
      <c r="E637" s="287">
        <f>IF(B637="mandag",MedarbejderData!$V$21,"0")+IF(B637="tirsdag",MedarbejderData!$W$21,"0")+IF(B637="Onsdag",MedarbejderData!$X$21,"0")+IF(B637="torsdag",MedarbejderData!$Y$21,"0")+IF(B637="fredag",MedarbejderData!$Z$21,"0")+IF(B637="lørdag",MedarbejderData!$AA$21,"0")+IF(B637="søndag",MedarbejderData!$AB$21,"0")</f>
        <v>0</v>
      </c>
      <c r="F637" s="254"/>
      <c r="G637" s="254"/>
      <c r="H637" s="254"/>
      <c r="I637" s="254"/>
      <c r="J637" s="258">
        <f>IF(E637+F637+G637&lt;Beregningsdata!$G$18,E637+F637+G637,E637+F637+G637-Beregningsdata!$G$17)</f>
        <v>0</v>
      </c>
      <c r="K637" s="259" t="str">
        <f>IF(J637&gt;Beregningsdata!$G$26,Beregningsdata!$F$26,IF(AND(J637&lt;J637+Beregningsdata!$F$26,J637&gt;Beregningsdata!$F$25),J637-Beregningsdata!$F$25,""))</f>
        <v/>
      </c>
      <c r="L637" s="259" t="str">
        <f>IF(J637&gt;Beregningsdata!$F$27,J637-Beregningsdata!$F$27,"")</f>
        <v/>
      </c>
      <c r="M637" s="254"/>
      <c r="N637" s="254"/>
      <c r="O637" s="254"/>
      <c r="P637" s="211">
        <f>IF(D637="Ferie",Beregningsdata!$E$6,"0")+IF(D637="Feriefridag",Beregningsdata!$E$12,"0")+IF(D637="Fri",Beregningsdata!$E$11,"0")+IF(D637="Syg",Beregningsdata!$E$8,"0")+IF(D637="Barns Sygedag",Beregningsdata!$E$9,"0")+IF(D637="Barsel",Beregningsdata!$E$10,"0")</f>
        <v>0</v>
      </c>
    </row>
    <row r="638" spans="1:16" ht="16.5" x14ac:dyDescent="0.25">
      <c r="A638" s="173" t="str">
        <f t="shared" si="66"/>
        <v/>
      </c>
      <c r="B638" s="174" t="str">
        <f t="shared" si="67"/>
        <v>Fredag</v>
      </c>
      <c r="C638" s="176">
        <f t="shared" si="68"/>
        <v>43770</v>
      </c>
      <c r="D638" s="253"/>
      <c r="E638" s="287">
        <f>IF(B638="mandag",MedarbejderData!$V$21,"0")+IF(B638="tirsdag",MedarbejderData!$W$21,"0")+IF(B638="Onsdag",MedarbejderData!$X$21,"0")+IF(B638="torsdag",MedarbejderData!$Y$21,"0")+IF(B638="fredag",MedarbejderData!$Z$21,"0")+IF(B638="lørdag",MedarbejderData!$AA$21,"0")+IF(B638="søndag",MedarbejderData!$AB$21,"0")</f>
        <v>0</v>
      </c>
      <c r="F638" s="254"/>
      <c r="G638" s="254"/>
      <c r="H638" s="254"/>
      <c r="I638" s="254"/>
      <c r="J638" s="258">
        <f>IF(E638+F638+G638&lt;Beregningsdata!$G$18,E638+F638+G638,E638+F638+G638-Beregningsdata!$G$17)</f>
        <v>0</v>
      </c>
      <c r="K638" s="259" t="str">
        <f>IF(J638&gt;Beregningsdata!$G$26,Beregningsdata!$F$26,IF(AND(J638&lt;J638+Beregningsdata!$F$26,J638&gt;Beregningsdata!$F$25),J638-Beregningsdata!$F$25,""))</f>
        <v/>
      </c>
      <c r="L638" s="259" t="str">
        <f>IF(J638&gt;Beregningsdata!$F$27,J638-Beregningsdata!$F$27,"")</f>
        <v/>
      </c>
      <c r="M638" s="254"/>
      <c r="N638" s="254"/>
      <c r="O638" s="254"/>
      <c r="P638" s="211">
        <f>IF(D638="Ferie",Beregningsdata!$E$6,"0")+IF(D638="Feriefridag",Beregningsdata!$E$12,"0")+IF(D638="Fri",Beregningsdata!$E$11,"0")+IF(D638="Syg",Beregningsdata!$E$8,"0")+IF(D638="Barns Sygedag",Beregningsdata!$E$9,"0")+IF(D638="Barsel",Beregningsdata!$E$10,"0")</f>
        <v>0</v>
      </c>
    </row>
    <row r="639" spans="1:16" ht="16.5" x14ac:dyDescent="0.25">
      <c r="A639" s="173" t="str">
        <f t="shared" si="66"/>
        <v/>
      </c>
      <c r="B639" s="174" t="str">
        <f t="shared" si="67"/>
        <v>Lørdag</v>
      </c>
      <c r="C639" s="176">
        <f t="shared" si="68"/>
        <v>43771</v>
      </c>
      <c r="D639" s="253"/>
      <c r="E639" s="287">
        <f>IF(B639="mandag",MedarbejderData!$V$21,"0")+IF(B639="tirsdag",MedarbejderData!$W$21,"0")+IF(B639="Onsdag",MedarbejderData!$X$21,"0")+IF(B639="torsdag",MedarbejderData!$Y$21,"0")+IF(B639="fredag",MedarbejderData!$Z$21,"0")+IF(B639="lørdag",MedarbejderData!$AA$21,"0")+IF(B639="søndag",MedarbejderData!$AB$21,"0")</f>
        <v>0</v>
      </c>
      <c r="F639" s="254"/>
      <c r="G639" s="254"/>
      <c r="H639" s="254"/>
      <c r="I639" s="254"/>
      <c r="J639" s="258">
        <f>IF(E639+F639+G639&lt;Beregningsdata!$G$18,E639+F639+G639,E639+F639+G639-Beregningsdata!$G$17)</f>
        <v>0</v>
      </c>
      <c r="K639" s="259" t="str">
        <f>IF(J639&gt;Beregningsdata!$G$26,Beregningsdata!$F$26,IF(AND(J639&lt;J639+Beregningsdata!$F$26,J639&gt;Beregningsdata!$F$25),J639-Beregningsdata!$F$25,""))</f>
        <v/>
      </c>
      <c r="L639" s="259" t="str">
        <f>IF(J639&gt;Beregningsdata!$F$27,J639-Beregningsdata!$F$27,"")</f>
        <v/>
      </c>
      <c r="M639" s="254"/>
      <c r="N639" s="254"/>
      <c r="O639" s="254"/>
      <c r="P639" s="211">
        <f>IF(D639="Ferie",Beregningsdata!$E$6,"0")+IF(D639="Feriefridag",Beregningsdata!$E$12,"0")+IF(D639="Fri",Beregningsdata!$E$11,"0")+IF(D639="Syg",Beregningsdata!$E$8,"0")+IF(D639="Barns Sygedag",Beregningsdata!$E$9,"0")+IF(D639="Barsel",Beregningsdata!$E$10,"0")</f>
        <v>0</v>
      </c>
    </row>
    <row r="640" spans="1:16" ht="16.5" x14ac:dyDescent="0.25">
      <c r="A640" s="173" t="str">
        <f t="shared" si="66"/>
        <v/>
      </c>
      <c r="B640" s="174" t="str">
        <f t="shared" si="67"/>
        <v>Søndag</v>
      </c>
      <c r="C640" s="176">
        <f t="shared" si="68"/>
        <v>43772</v>
      </c>
      <c r="D640" s="253"/>
      <c r="E640" s="287">
        <f>IF(B640="mandag",MedarbejderData!$V$21,"0")+IF(B640="tirsdag",MedarbejderData!$W$21,"0")+IF(B640="Onsdag",MedarbejderData!$X$21,"0")+IF(B640="torsdag",MedarbejderData!$Y$21,"0")+IF(B640="fredag",MedarbejderData!$Z$21,"0")+IF(B640="lørdag",MedarbejderData!$AA$21,"0")+IF(B640="søndag",MedarbejderData!$AB$21,"0")</f>
        <v>0</v>
      </c>
      <c r="F640" s="254"/>
      <c r="G640" s="254"/>
      <c r="H640" s="254"/>
      <c r="I640" s="254"/>
      <c r="J640" s="258">
        <f>IF(E640+F640+G640&lt;Beregningsdata!$G$18,E640+F640+G640,E640+F640+G640-Beregningsdata!$G$17)</f>
        <v>0</v>
      </c>
      <c r="K640" s="259" t="str">
        <f>IF(J640&gt;Beregningsdata!$G$26,Beregningsdata!$F$26,IF(AND(J640&lt;J640+Beregningsdata!$F$26,J640&gt;Beregningsdata!$F$25),J640-Beregningsdata!$F$25,""))</f>
        <v/>
      </c>
      <c r="L640" s="259" t="str">
        <f>IF(J640&gt;Beregningsdata!$F$27,J640-Beregningsdata!$F$27,"")</f>
        <v/>
      </c>
      <c r="M640" s="254"/>
      <c r="N640" s="254"/>
      <c r="O640" s="254"/>
      <c r="P640" s="211">
        <f>IF(D640="Ferie",Beregningsdata!$E$6,"0")+IF(D640="Feriefridag",Beregningsdata!$E$12,"0")+IF(D640="Fri",Beregningsdata!$E$11,"0")+IF(D640="Syg",Beregningsdata!$E$8,"0")+IF(D640="Barns Sygedag",Beregningsdata!$E$9,"0")+IF(D640="Barsel",Beregningsdata!$E$10,"0")</f>
        <v>0</v>
      </c>
    </row>
    <row r="641" spans="1:16" ht="16.5" x14ac:dyDescent="0.25">
      <c r="A641" s="173">
        <f t="shared" si="66"/>
        <v>45</v>
      </c>
      <c r="B641" s="174" t="str">
        <f t="shared" si="67"/>
        <v>Mandag</v>
      </c>
      <c r="C641" s="176">
        <f t="shared" si="68"/>
        <v>43773</v>
      </c>
      <c r="D641" s="253"/>
      <c r="E641" s="287">
        <f>IF(B641="mandag",MedarbejderData!$V$21,"0")+IF(B641="tirsdag",MedarbejderData!$W$21,"0")+IF(B641="Onsdag",MedarbejderData!$X$21,"0")+IF(B641="torsdag",MedarbejderData!$Y$21,"0")+IF(B641="fredag",MedarbejderData!$Z$21,"0")+IF(B641="lørdag",MedarbejderData!$AA$21,"0")+IF(B641="søndag",MedarbejderData!$AB$21,"0")</f>
        <v>0</v>
      </c>
      <c r="F641" s="254"/>
      <c r="G641" s="254"/>
      <c r="H641" s="254"/>
      <c r="I641" s="254"/>
      <c r="J641" s="258">
        <f>IF(E641+F641+G641&lt;Beregningsdata!$G$18,E641+F641+G641,E641+F641+G641-Beregningsdata!$G$17)</f>
        <v>0</v>
      </c>
      <c r="K641" s="259" t="str">
        <f>IF(J641&gt;Beregningsdata!$G$26,Beregningsdata!$F$26,IF(AND(J641&lt;J641+Beregningsdata!$F$26,J641&gt;Beregningsdata!$F$25),J641-Beregningsdata!$F$25,""))</f>
        <v/>
      </c>
      <c r="L641" s="259" t="str">
        <f>IF(J641&gt;Beregningsdata!$F$27,J641-Beregningsdata!$F$27,"")</f>
        <v/>
      </c>
      <c r="M641" s="254"/>
      <c r="N641" s="254"/>
      <c r="O641" s="254"/>
      <c r="P641" s="211">
        <f>IF(D641="Ferie",Beregningsdata!$E$6,"0")+IF(D641="Feriefridag",Beregningsdata!$E$12,"0")+IF(D641="Fri",Beregningsdata!$E$11,"0")+IF(D641="Syg",Beregningsdata!$E$8,"0")+IF(D641="Barns Sygedag",Beregningsdata!$E$9,"0")+IF(D641="Barsel",Beregningsdata!$E$10,"0")</f>
        <v>0</v>
      </c>
    </row>
    <row r="642" spans="1:16" ht="16.5" x14ac:dyDescent="0.25">
      <c r="A642" s="173" t="str">
        <f t="shared" si="66"/>
        <v/>
      </c>
      <c r="B642" s="174" t="str">
        <f t="shared" si="67"/>
        <v>Tirsdag</v>
      </c>
      <c r="C642" s="176">
        <f t="shared" si="68"/>
        <v>43774</v>
      </c>
      <c r="D642" s="253"/>
      <c r="E642" s="287">
        <f>IF(B642="mandag",MedarbejderData!$V$21,"0")+IF(B642="tirsdag",MedarbejderData!$W$21,"0")+IF(B642="Onsdag",MedarbejderData!$X$21,"0")+IF(B642="torsdag",MedarbejderData!$Y$21,"0")+IF(B642="fredag",MedarbejderData!$Z$21,"0")+IF(B642="lørdag",MedarbejderData!$AA$21,"0")+IF(B642="søndag",MedarbejderData!$AB$21,"0")</f>
        <v>0</v>
      </c>
      <c r="F642" s="254"/>
      <c r="G642" s="254"/>
      <c r="H642" s="254"/>
      <c r="I642" s="254"/>
      <c r="J642" s="258">
        <f>IF(E642+F642+G642&lt;Beregningsdata!$G$18,E642+F642+G642,E642+F642+G642-Beregningsdata!$G$17)</f>
        <v>0</v>
      </c>
      <c r="K642" s="259" t="str">
        <f>IF(J642&gt;Beregningsdata!$G$26,Beregningsdata!$F$26,IF(AND(J642&lt;J642+Beregningsdata!$F$26,J642&gt;Beregningsdata!$F$25),J642-Beregningsdata!$F$25,""))</f>
        <v/>
      </c>
      <c r="L642" s="259" t="str">
        <f>IF(J642&gt;Beregningsdata!$F$27,J642-Beregningsdata!$F$27,"")</f>
        <v/>
      </c>
      <c r="M642" s="254"/>
      <c r="N642" s="254"/>
      <c r="O642" s="254"/>
      <c r="P642" s="211">
        <f>IF(D642="Ferie",Beregningsdata!$E$6,"0")+IF(D642="Feriefridag",Beregningsdata!$E$12,"0")+IF(D642="Fri",Beregningsdata!$E$11,"0")+IF(D642="Syg",Beregningsdata!$E$8,"0")+IF(D642="Barns Sygedag",Beregningsdata!$E$9,"0")+IF(D642="Barsel",Beregningsdata!$E$10,"0")</f>
        <v>0</v>
      </c>
    </row>
    <row r="643" spans="1:16" ht="16.5" x14ac:dyDescent="0.25">
      <c r="A643" s="173" t="str">
        <f t="shared" si="66"/>
        <v/>
      </c>
      <c r="B643" s="174" t="str">
        <f t="shared" si="67"/>
        <v>Onsdag</v>
      </c>
      <c r="C643" s="176">
        <f t="shared" si="68"/>
        <v>43775</v>
      </c>
      <c r="D643" s="253"/>
      <c r="E643" s="287">
        <f>IF(B643="mandag",MedarbejderData!$V$21,"0")+IF(B643="tirsdag",MedarbejderData!$W$21,"0")+IF(B643="Onsdag",MedarbejderData!$X$21,"0")+IF(B643="torsdag",MedarbejderData!$Y$21,"0")+IF(B643="fredag",MedarbejderData!$Z$21,"0")+IF(B643="lørdag",MedarbejderData!$AA$21,"0")+IF(B643="søndag",MedarbejderData!$AB$21,"0")</f>
        <v>0</v>
      </c>
      <c r="F643" s="254"/>
      <c r="G643" s="254"/>
      <c r="H643" s="254"/>
      <c r="I643" s="254"/>
      <c r="J643" s="258">
        <f>IF(E643+F643+G643&lt;Beregningsdata!$G$18,E643+F643+G643,E643+F643+G643-Beregningsdata!$G$17)</f>
        <v>0</v>
      </c>
      <c r="K643" s="259" t="str">
        <f>IF(J643&gt;Beregningsdata!$G$26,Beregningsdata!$F$26,IF(AND(J643&lt;J643+Beregningsdata!$F$26,J643&gt;Beregningsdata!$F$25),J643-Beregningsdata!$F$25,""))</f>
        <v/>
      </c>
      <c r="L643" s="259" t="str">
        <f>IF(J643&gt;Beregningsdata!$F$27,J643-Beregningsdata!$F$27,"")</f>
        <v/>
      </c>
      <c r="M643" s="254"/>
      <c r="N643" s="254"/>
      <c r="O643" s="254"/>
      <c r="P643" s="211">
        <f>IF(D643="Ferie",Beregningsdata!$E$6,"0")+IF(D643="Feriefridag",Beregningsdata!$E$12,"0")+IF(D643="Fri",Beregningsdata!$E$11,"0")+IF(D643="Syg",Beregningsdata!$E$8,"0")+IF(D643="Barns Sygedag",Beregningsdata!$E$9,"0")+IF(D643="Barsel",Beregningsdata!$E$10,"0")</f>
        <v>0</v>
      </c>
    </row>
    <row r="644" spans="1:16" ht="16.5" x14ac:dyDescent="0.25">
      <c r="A644" s="173" t="str">
        <f t="shared" si="66"/>
        <v/>
      </c>
      <c r="B644" s="174" t="str">
        <f t="shared" si="67"/>
        <v>Torsdag</v>
      </c>
      <c r="C644" s="176">
        <f t="shared" si="68"/>
        <v>43776</v>
      </c>
      <c r="D644" s="253"/>
      <c r="E644" s="287">
        <f>IF(B644="mandag",MedarbejderData!$V$21,"0")+IF(B644="tirsdag",MedarbejderData!$W$21,"0")+IF(B644="Onsdag",MedarbejderData!$X$21,"0")+IF(B644="torsdag",MedarbejderData!$Y$21,"0")+IF(B644="fredag",MedarbejderData!$Z$21,"0")+IF(B644="lørdag",MedarbejderData!$AA$21,"0")+IF(B644="søndag",MedarbejderData!$AB$21,"0")</f>
        <v>0</v>
      </c>
      <c r="F644" s="254"/>
      <c r="G644" s="254"/>
      <c r="H644" s="254"/>
      <c r="I644" s="254"/>
      <c r="J644" s="258">
        <f>IF(E644+F644+G644&lt;Beregningsdata!$G$18,E644+F644+G644,E644+F644+G644-Beregningsdata!$G$17)</f>
        <v>0</v>
      </c>
      <c r="K644" s="259" t="str">
        <f>IF(J644&gt;Beregningsdata!$G$26,Beregningsdata!$F$26,IF(AND(J644&lt;J644+Beregningsdata!$F$26,J644&gt;Beregningsdata!$F$25),J644-Beregningsdata!$F$25,""))</f>
        <v/>
      </c>
      <c r="L644" s="259" t="str">
        <f>IF(J644&gt;Beregningsdata!$F$27,J644-Beregningsdata!$F$27,"")</f>
        <v/>
      </c>
      <c r="M644" s="254"/>
      <c r="N644" s="254"/>
      <c r="O644" s="254"/>
      <c r="P644" s="211">
        <f>IF(D644="Ferie",Beregningsdata!$E$6,"0")+IF(D644="Feriefridag",Beregningsdata!$E$12,"0")+IF(D644="Fri",Beregningsdata!$E$11,"0")+IF(D644="Syg",Beregningsdata!$E$8,"0")+IF(D644="Barns Sygedag",Beregningsdata!$E$9,"0")+IF(D644="Barsel",Beregningsdata!$E$10,"0")</f>
        <v>0</v>
      </c>
    </row>
    <row r="645" spans="1:16" ht="16.5" x14ac:dyDescent="0.25">
      <c r="A645" s="173" t="str">
        <f t="shared" si="66"/>
        <v/>
      </c>
      <c r="B645" s="174" t="str">
        <f t="shared" si="67"/>
        <v>Fredag</v>
      </c>
      <c r="C645" s="176">
        <f t="shared" si="68"/>
        <v>43777</v>
      </c>
      <c r="D645" s="253"/>
      <c r="E645" s="287">
        <f>IF(B645="mandag",MedarbejderData!$V$21,"0")+IF(B645="tirsdag",MedarbejderData!$W$21,"0")+IF(B645="Onsdag",MedarbejderData!$X$21,"0")+IF(B645="torsdag",MedarbejderData!$Y$21,"0")+IF(B645="fredag",MedarbejderData!$Z$21,"0")+IF(B645="lørdag",MedarbejderData!$AA$21,"0")+IF(B645="søndag",MedarbejderData!$AB$21,"0")</f>
        <v>0</v>
      </c>
      <c r="F645" s="254"/>
      <c r="G645" s="254"/>
      <c r="H645" s="254"/>
      <c r="I645" s="254"/>
      <c r="J645" s="258">
        <f>IF(E645+F645+G645&lt;Beregningsdata!$G$18,E645+F645+G645,E645+F645+G645-Beregningsdata!$G$17)</f>
        <v>0</v>
      </c>
      <c r="K645" s="259" t="str">
        <f>IF(J645&gt;Beregningsdata!$G$26,Beregningsdata!$F$26,IF(AND(J645&lt;J645+Beregningsdata!$F$26,J645&gt;Beregningsdata!$F$25),J645-Beregningsdata!$F$25,""))</f>
        <v/>
      </c>
      <c r="L645" s="259" t="str">
        <f>IF(J645&gt;Beregningsdata!$F$27,J645-Beregningsdata!$F$27,"")</f>
        <v/>
      </c>
      <c r="M645" s="254"/>
      <c r="N645" s="254"/>
      <c r="O645" s="254"/>
      <c r="P645" s="211">
        <f>IF(D645="Ferie",Beregningsdata!$E$6,"0")+IF(D645="Feriefridag",Beregningsdata!$E$12,"0")+IF(D645="Fri",Beregningsdata!$E$11,"0")+IF(D645="Syg",Beregningsdata!$E$8,"0")+IF(D645="Barns Sygedag",Beregningsdata!$E$9,"0")+IF(D645="Barsel",Beregningsdata!$E$10,"0")</f>
        <v>0</v>
      </c>
    </row>
    <row r="646" spans="1:16" ht="16.5" x14ac:dyDescent="0.25">
      <c r="A646" s="173" t="str">
        <f t="shared" si="66"/>
        <v/>
      </c>
      <c r="B646" s="174" t="str">
        <f t="shared" si="67"/>
        <v>Lørdag</v>
      </c>
      <c r="C646" s="176">
        <f t="shared" si="68"/>
        <v>43778</v>
      </c>
      <c r="D646" s="253"/>
      <c r="E646" s="287">
        <f>IF(B646="mandag",MedarbejderData!$V$21,"0")+IF(B646="tirsdag",MedarbejderData!$W$21,"0")+IF(B646="Onsdag",MedarbejderData!$X$21,"0")+IF(B646="torsdag",MedarbejderData!$Y$21,"0")+IF(B646="fredag",MedarbejderData!$Z$21,"0")+IF(B646="lørdag",MedarbejderData!$AA$21,"0")+IF(B646="søndag",MedarbejderData!$AB$21,"0")</f>
        <v>0</v>
      </c>
      <c r="F646" s="254"/>
      <c r="G646" s="254"/>
      <c r="H646" s="254"/>
      <c r="I646" s="254"/>
      <c r="J646" s="258">
        <f>IF(E646+F646+G646&lt;Beregningsdata!$G$18,E646+F646+G646,E646+F646+G646-Beregningsdata!$G$17)</f>
        <v>0</v>
      </c>
      <c r="K646" s="259" t="str">
        <f>IF(J646&gt;Beregningsdata!$G$26,Beregningsdata!$F$26,IF(AND(J646&lt;J646+Beregningsdata!$F$26,J646&gt;Beregningsdata!$F$25),J646-Beregningsdata!$F$25,""))</f>
        <v/>
      </c>
      <c r="L646" s="259" t="str">
        <f>IF(J646&gt;Beregningsdata!$F$27,J646-Beregningsdata!$F$27,"")</f>
        <v/>
      </c>
      <c r="M646" s="254"/>
      <c r="N646" s="254"/>
      <c r="O646" s="254"/>
      <c r="P646" s="211">
        <f>IF(D646="Ferie",Beregningsdata!$E$6,"0")+IF(D646="Feriefridag",Beregningsdata!$E$12,"0")+IF(D646="Fri",Beregningsdata!$E$11,"0")+IF(D646="Syg",Beregningsdata!$E$8,"0")+IF(D646="Barns Sygedag",Beregningsdata!$E$9,"0")+IF(D646="Barsel",Beregningsdata!$E$10,"0")</f>
        <v>0</v>
      </c>
    </row>
    <row r="647" spans="1:16" ht="16.5" x14ac:dyDescent="0.25">
      <c r="A647" s="173" t="str">
        <f t="shared" si="66"/>
        <v/>
      </c>
      <c r="B647" s="174" t="str">
        <f t="shared" si="67"/>
        <v>Søndag</v>
      </c>
      <c r="C647" s="176">
        <f t="shared" si="68"/>
        <v>43779</v>
      </c>
      <c r="D647" s="253"/>
      <c r="E647" s="287">
        <f>IF(B647="mandag",MedarbejderData!$V$21,"0")+IF(B647="tirsdag",MedarbejderData!$W$21,"0")+IF(B647="Onsdag",MedarbejderData!$X$21,"0")+IF(B647="torsdag",MedarbejderData!$Y$21,"0")+IF(B647="fredag",MedarbejderData!$Z$21,"0")+IF(B647="lørdag",MedarbejderData!$AA$21,"0")+IF(B647="søndag",MedarbejderData!$AB$21,"0")</f>
        <v>0</v>
      </c>
      <c r="F647" s="254"/>
      <c r="G647" s="254"/>
      <c r="H647" s="254"/>
      <c r="I647" s="254"/>
      <c r="J647" s="258">
        <f>IF(E647+F647+G647&lt;Beregningsdata!$G$18,E647+F647+G647,E647+F647+G647-Beregningsdata!$G$17)</f>
        <v>0</v>
      </c>
      <c r="K647" s="259" t="str">
        <f>IF(J647&gt;Beregningsdata!$G$26,Beregningsdata!$F$26,IF(AND(J647&lt;J647+Beregningsdata!$F$26,J647&gt;Beregningsdata!$F$25),J647-Beregningsdata!$F$25,""))</f>
        <v/>
      </c>
      <c r="L647" s="259" t="str">
        <f>IF(J647&gt;Beregningsdata!$F$27,J647-Beregningsdata!$F$27,"")</f>
        <v/>
      </c>
      <c r="M647" s="254"/>
      <c r="N647" s="254"/>
      <c r="O647" s="254"/>
      <c r="P647" s="211">
        <f>IF(D647="Ferie",Beregningsdata!$E$6,"0")+IF(D647="Feriefridag",Beregningsdata!$E$12,"0")+IF(D647="Fri",Beregningsdata!$E$11,"0")+IF(D647="Syg",Beregningsdata!$E$8,"0")+IF(D647="Barns Sygedag",Beregningsdata!$E$9,"0")+IF(D647="Barsel",Beregningsdata!$E$10,"0")</f>
        <v>0</v>
      </c>
    </row>
    <row r="648" spans="1:16" ht="16.5" x14ac:dyDescent="0.25">
      <c r="A648" s="173">
        <f t="shared" si="66"/>
        <v>46</v>
      </c>
      <c r="B648" s="174" t="str">
        <f t="shared" si="67"/>
        <v>Mandag</v>
      </c>
      <c r="C648" s="176">
        <f t="shared" si="68"/>
        <v>43780</v>
      </c>
      <c r="D648" s="253"/>
      <c r="E648" s="287">
        <f>IF(B648="mandag",MedarbejderData!$V$21,"0")+IF(B648="tirsdag",MedarbejderData!$W$21,"0")+IF(B648="Onsdag",MedarbejderData!$X$21,"0")+IF(B648="torsdag",MedarbejderData!$Y$21,"0")+IF(B648="fredag",MedarbejderData!$Z$21,"0")+IF(B648="lørdag",MedarbejderData!$AA$21,"0")+IF(B648="søndag",MedarbejderData!$AB$21,"0")</f>
        <v>0</v>
      </c>
      <c r="F648" s="254"/>
      <c r="G648" s="254"/>
      <c r="H648" s="254"/>
      <c r="I648" s="254"/>
      <c r="J648" s="258">
        <f>IF(E648+F648+G648&lt;Beregningsdata!$G$18,E648+F648+G648,E648+F648+G648-Beregningsdata!$G$17)</f>
        <v>0</v>
      </c>
      <c r="K648" s="259" t="str">
        <f>IF(J648&gt;Beregningsdata!$G$26,Beregningsdata!$F$26,IF(AND(J648&lt;J648+Beregningsdata!$F$26,J648&gt;Beregningsdata!$F$25),J648-Beregningsdata!$F$25,""))</f>
        <v/>
      </c>
      <c r="L648" s="259" t="str">
        <f>IF(J648&gt;Beregningsdata!$F$27,J648-Beregningsdata!$F$27,"")</f>
        <v/>
      </c>
      <c r="M648" s="254"/>
      <c r="N648" s="254"/>
      <c r="O648" s="254"/>
      <c r="P648" s="211">
        <f>IF(D648="Ferie",Beregningsdata!$E$6,"0")+IF(D648="Feriefridag",Beregningsdata!$E$12,"0")+IF(D648="Fri",Beregningsdata!$E$11,"0")+IF(D648="Syg",Beregningsdata!$E$8,"0")+IF(D648="Barns Sygedag",Beregningsdata!$E$9,"0")+IF(D648="Barsel",Beregningsdata!$E$10,"0")</f>
        <v>0</v>
      </c>
    </row>
    <row r="649" spans="1:16" ht="16.5" x14ac:dyDescent="0.25">
      <c r="A649" s="173" t="str">
        <f t="shared" si="66"/>
        <v/>
      </c>
      <c r="B649" s="174" t="str">
        <f t="shared" si="67"/>
        <v>Tirsdag</v>
      </c>
      <c r="C649" s="176">
        <f t="shared" si="68"/>
        <v>43781</v>
      </c>
      <c r="D649" s="253"/>
      <c r="E649" s="287">
        <f>IF(B649="mandag",MedarbejderData!$V$21,"0")+IF(B649="tirsdag",MedarbejderData!$W$21,"0")+IF(B649="Onsdag",MedarbejderData!$X$21,"0")+IF(B649="torsdag",MedarbejderData!$Y$21,"0")+IF(B649="fredag",MedarbejderData!$Z$21,"0")+IF(B649="lørdag",MedarbejderData!$AA$21,"0")+IF(B649="søndag",MedarbejderData!$AB$21,"0")</f>
        <v>0</v>
      </c>
      <c r="F649" s="254"/>
      <c r="G649" s="254"/>
      <c r="H649" s="254"/>
      <c r="I649" s="254"/>
      <c r="J649" s="258">
        <f>IF(E649+F649+G649&lt;Beregningsdata!$G$18,E649+F649+G649,E649+F649+G649-Beregningsdata!$G$17)</f>
        <v>0</v>
      </c>
      <c r="K649" s="259" t="str">
        <f>IF(J649&gt;Beregningsdata!$G$26,Beregningsdata!$F$26,IF(AND(J649&lt;J649+Beregningsdata!$F$26,J649&gt;Beregningsdata!$F$25),J649-Beregningsdata!$F$25,""))</f>
        <v/>
      </c>
      <c r="L649" s="259" t="str">
        <f>IF(J649&gt;Beregningsdata!$F$27,J649-Beregningsdata!$F$27,"")</f>
        <v/>
      </c>
      <c r="M649" s="254"/>
      <c r="N649" s="254"/>
      <c r="O649" s="254"/>
      <c r="P649" s="211">
        <f>IF(D649="Ferie",Beregningsdata!$E$6,"0")+IF(D649="Feriefridag",Beregningsdata!$E$12,"0")+IF(D649="Fri",Beregningsdata!$E$11,"0")+IF(D649="Syg",Beregningsdata!$E$8,"0")+IF(D649="Barns Sygedag",Beregningsdata!$E$9,"0")+IF(D649="Barsel",Beregningsdata!$E$10,"0")</f>
        <v>0</v>
      </c>
    </row>
    <row r="650" spans="1:16" ht="16.5" x14ac:dyDescent="0.25">
      <c r="A650" s="173" t="str">
        <f t="shared" si="66"/>
        <v/>
      </c>
      <c r="B650" s="174" t="str">
        <f t="shared" si="67"/>
        <v>Onsdag</v>
      </c>
      <c r="C650" s="176">
        <f t="shared" si="68"/>
        <v>43782</v>
      </c>
      <c r="D650" s="253"/>
      <c r="E650" s="287">
        <f>IF(B650="mandag",MedarbejderData!$V$21,"0")+IF(B650="tirsdag",MedarbejderData!$W$21,"0")+IF(B650="Onsdag",MedarbejderData!$X$21,"0")+IF(B650="torsdag",MedarbejderData!$Y$21,"0")+IF(B650="fredag",MedarbejderData!$Z$21,"0")+IF(B650="lørdag",MedarbejderData!$AA$21,"0")+IF(B650="søndag",MedarbejderData!$AB$21,"0")</f>
        <v>0</v>
      </c>
      <c r="F650" s="254"/>
      <c r="G650" s="254"/>
      <c r="H650" s="254"/>
      <c r="I650" s="254"/>
      <c r="J650" s="258">
        <f>IF(E650+F650+G650&lt;Beregningsdata!$G$18,E650+F650+G650,E650+F650+G650-Beregningsdata!$G$17)</f>
        <v>0</v>
      </c>
      <c r="K650" s="259" t="str">
        <f>IF(J650&gt;Beregningsdata!$G$26,Beregningsdata!$F$26,IF(AND(J650&lt;J650+Beregningsdata!$F$26,J650&gt;Beregningsdata!$F$25),J650-Beregningsdata!$F$25,""))</f>
        <v/>
      </c>
      <c r="L650" s="259" t="str">
        <f>IF(J650&gt;Beregningsdata!$F$27,J650-Beregningsdata!$F$27,"")</f>
        <v/>
      </c>
      <c r="M650" s="254"/>
      <c r="N650" s="254"/>
      <c r="O650" s="254"/>
      <c r="P650" s="211">
        <f>IF(D650="Ferie",Beregningsdata!$E$6,"0")+IF(D650="Feriefridag",Beregningsdata!$E$12,"0")+IF(D650="Fri",Beregningsdata!$E$11,"0")+IF(D650="Syg",Beregningsdata!$E$8,"0")+IF(D650="Barns Sygedag",Beregningsdata!$E$9,"0")+IF(D650="Barsel",Beregningsdata!$E$10,"0")</f>
        <v>0</v>
      </c>
    </row>
    <row r="651" spans="1:16" ht="16.5" x14ac:dyDescent="0.25">
      <c r="A651" s="173" t="str">
        <f t="shared" si="66"/>
        <v/>
      </c>
      <c r="B651" s="174" t="str">
        <f t="shared" si="67"/>
        <v>Torsdag</v>
      </c>
      <c r="C651" s="176">
        <f t="shared" si="68"/>
        <v>43783</v>
      </c>
      <c r="D651" s="253"/>
      <c r="E651" s="287">
        <f>IF(B651="mandag",MedarbejderData!$V$21,"0")+IF(B651="tirsdag",MedarbejderData!$W$21,"0")+IF(B651="Onsdag",MedarbejderData!$X$21,"0")+IF(B651="torsdag",MedarbejderData!$Y$21,"0")+IF(B651="fredag",MedarbejderData!$Z$21,"0")+IF(B651="lørdag",MedarbejderData!$AA$21,"0")+IF(B651="søndag",MedarbejderData!$AB$21,"0")</f>
        <v>0</v>
      </c>
      <c r="F651" s="254"/>
      <c r="G651" s="254"/>
      <c r="H651" s="254"/>
      <c r="I651" s="254"/>
      <c r="J651" s="258">
        <f>IF(E651+F651+G651&lt;Beregningsdata!$G$18,E651+F651+G651,E651+F651+G651-Beregningsdata!$G$17)</f>
        <v>0</v>
      </c>
      <c r="K651" s="259" t="str">
        <f>IF(J651&gt;Beregningsdata!$G$26,Beregningsdata!$F$26,IF(AND(J651&lt;J651+Beregningsdata!$F$26,J651&gt;Beregningsdata!$F$25),J651-Beregningsdata!$F$25,""))</f>
        <v/>
      </c>
      <c r="L651" s="259" t="str">
        <f>IF(J651&gt;Beregningsdata!$F$27,J651-Beregningsdata!$F$27,"")</f>
        <v/>
      </c>
      <c r="M651" s="254"/>
      <c r="N651" s="254"/>
      <c r="O651" s="254"/>
      <c r="P651" s="211">
        <f>IF(D651="Ferie",Beregningsdata!$E$6,"0")+IF(D651="Feriefridag",Beregningsdata!$E$12,"0")+IF(D651="Fri",Beregningsdata!$E$11,"0")+IF(D651="Syg",Beregningsdata!$E$8,"0")+IF(D651="Barns Sygedag",Beregningsdata!$E$9,"0")+IF(D651="Barsel",Beregningsdata!$E$10,"0")</f>
        <v>0</v>
      </c>
    </row>
    <row r="652" spans="1:16" ht="16.5" x14ac:dyDescent="0.25">
      <c r="A652" s="173" t="str">
        <f t="shared" si="66"/>
        <v/>
      </c>
      <c r="B652" s="174" t="str">
        <f t="shared" si="67"/>
        <v>Fredag</v>
      </c>
      <c r="C652" s="176">
        <f t="shared" si="68"/>
        <v>43784</v>
      </c>
      <c r="D652" s="253"/>
      <c r="E652" s="287">
        <f>IF(B652="mandag",MedarbejderData!$V$21,"0")+IF(B652="tirsdag",MedarbejderData!$W$21,"0")+IF(B652="Onsdag",MedarbejderData!$X$21,"0")+IF(B652="torsdag",MedarbejderData!$Y$21,"0")+IF(B652="fredag",MedarbejderData!$Z$21,"0")+IF(B652="lørdag",MedarbejderData!$AA$21,"0")+IF(B652="søndag",MedarbejderData!$AB$21,"0")</f>
        <v>0</v>
      </c>
      <c r="F652" s="254"/>
      <c r="G652" s="254"/>
      <c r="H652" s="254"/>
      <c r="I652" s="254"/>
      <c r="J652" s="258">
        <f>IF(E652+F652+G652&lt;Beregningsdata!$G$18,E652+F652+G652,E652+F652+G652-Beregningsdata!$G$17)</f>
        <v>0</v>
      </c>
      <c r="K652" s="259" t="str">
        <f>IF(J652&gt;Beregningsdata!$G$26,Beregningsdata!$F$26,IF(AND(J652&lt;J652+Beregningsdata!$F$26,J652&gt;Beregningsdata!$F$25),J652-Beregningsdata!$F$25,""))</f>
        <v/>
      </c>
      <c r="L652" s="259" t="str">
        <f>IF(J652&gt;Beregningsdata!$F$27,J652-Beregningsdata!$F$27,"")</f>
        <v/>
      </c>
      <c r="M652" s="254"/>
      <c r="N652" s="254"/>
      <c r="O652" s="254"/>
      <c r="P652" s="211">
        <f>IF(D652="Ferie",Beregningsdata!$E$6,"0")+IF(D652="Feriefridag",Beregningsdata!$E$12,"0")+IF(D652="Fri",Beregningsdata!$E$11,"0")+IF(D652="Syg",Beregningsdata!$E$8,"0")+IF(D652="Barns Sygedag",Beregningsdata!$E$9,"0")+IF(D652="Barsel",Beregningsdata!$E$10,"0")</f>
        <v>0</v>
      </c>
    </row>
    <row r="653" spans="1:16" ht="16.5" x14ac:dyDescent="0.25">
      <c r="A653" s="173" t="str">
        <f t="shared" si="66"/>
        <v/>
      </c>
      <c r="B653" s="174" t="str">
        <f t="shared" si="67"/>
        <v>Lørdag</v>
      </c>
      <c r="C653" s="176">
        <f t="shared" si="68"/>
        <v>43785</v>
      </c>
      <c r="D653" s="253"/>
      <c r="E653" s="287">
        <f>IF(B653="mandag",MedarbejderData!$V$21,"0")+IF(B653="tirsdag",MedarbejderData!$W$21,"0")+IF(B653="Onsdag",MedarbejderData!$X$21,"0")+IF(B653="torsdag",MedarbejderData!$Y$21,"0")+IF(B653="fredag",MedarbejderData!$Z$21,"0")+IF(B653="lørdag",MedarbejderData!$AA$21,"0")+IF(B653="søndag",MedarbejderData!$AB$21,"0")</f>
        <v>0</v>
      </c>
      <c r="F653" s="254"/>
      <c r="G653" s="254"/>
      <c r="H653" s="254"/>
      <c r="I653" s="254"/>
      <c r="J653" s="258">
        <f>IF(E653+F653+G653&lt;Beregningsdata!$G$18,E653+F653+G653,E653+F653+G653-Beregningsdata!$G$17)</f>
        <v>0</v>
      </c>
      <c r="K653" s="259" t="str">
        <f>IF(J653&gt;Beregningsdata!$G$26,Beregningsdata!$F$26,IF(AND(J653&lt;J653+Beregningsdata!$F$26,J653&gt;Beregningsdata!$F$25),J653-Beregningsdata!$F$25,""))</f>
        <v/>
      </c>
      <c r="L653" s="259" t="str">
        <f>IF(J653&gt;Beregningsdata!$F$27,J653-Beregningsdata!$F$27,"")</f>
        <v/>
      </c>
      <c r="M653" s="254"/>
      <c r="N653" s="254"/>
      <c r="O653" s="254"/>
      <c r="P653" s="211">
        <f>IF(D653="Ferie",Beregningsdata!$E$6,"0")+IF(D653="Feriefridag",Beregningsdata!$E$12,"0")+IF(D653="Fri",Beregningsdata!$E$11,"0")+IF(D653="Syg",Beregningsdata!$E$8,"0")+IF(D653="Barns Sygedag",Beregningsdata!$E$9,"0")+IF(D653="Barsel",Beregningsdata!$E$10,"0")</f>
        <v>0</v>
      </c>
    </row>
    <row r="654" spans="1:16" ht="16.5" x14ac:dyDescent="0.25">
      <c r="A654" s="173" t="str">
        <f t="shared" si="66"/>
        <v/>
      </c>
      <c r="B654" s="174" t="str">
        <f t="shared" si="67"/>
        <v>Søndag</v>
      </c>
      <c r="C654" s="176">
        <f t="shared" si="68"/>
        <v>43786</v>
      </c>
      <c r="D654" s="253"/>
      <c r="E654" s="287">
        <f>IF(B654="mandag",MedarbejderData!$V$21,"0")+IF(B654="tirsdag",MedarbejderData!$W$21,"0")+IF(B654="Onsdag",MedarbejderData!$X$21,"0")+IF(B654="torsdag",MedarbejderData!$Y$21,"0")+IF(B654="fredag",MedarbejderData!$Z$21,"0")+IF(B654="lørdag",MedarbejderData!$AA$21,"0")+IF(B654="søndag",MedarbejderData!$AB$21,"0")</f>
        <v>0</v>
      </c>
      <c r="F654" s="254"/>
      <c r="G654" s="254"/>
      <c r="H654" s="254"/>
      <c r="I654" s="254"/>
      <c r="J654" s="258">
        <f>IF(E654+F654+G654&lt;Beregningsdata!$G$18,E654+F654+G654,E654+F654+G654-Beregningsdata!$G$17)</f>
        <v>0</v>
      </c>
      <c r="K654" s="259" t="str">
        <f>IF(J654&gt;Beregningsdata!$G$26,Beregningsdata!$F$26,IF(AND(J654&lt;J654+Beregningsdata!$F$26,J654&gt;Beregningsdata!$F$25),J654-Beregningsdata!$F$25,""))</f>
        <v/>
      </c>
      <c r="L654" s="259" t="str">
        <f>IF(J654&gt;Beregningsdata!$F$27,J654-Beregningsdata!$F$27,"")</f>
        <v/>
      </c>
      <c r="M654" s="254"/>
      <c r="N654" s="254"/>
      <c r="O654" s="254"/>
      <c r="P654" s="211">
        <f>IF(D654="Ferie",Beregningsdata!$E$6,"0")+IF(D654="Feriefridag",Beregningsdata!$E$12,"0")+IF(D654="Fri",Beregningsdata!$E$11,"0")+IF(D654="Syg",Beregningsdata!$E$8,"0")+IF(D654="Barns Sygedag",Beregningsdata!$E$9,"0")+IF(D654="Barsel",Beregningsdata!$E$10,"0")</f>
        <v>0</v>
      </c>
    </row>
    <row r="655" spans="1:16" ht="16.5" x14ac:dyDescent="0.25">
      <c r="A655" s="173">
        <f t="shared" si="66"/>
        <v>47</v>
      </c>
      <c r="B655" s="174" t="str">
        <f t="shared" si="67"/>
        <v>Mandag</v>
      </c>
      <c r="C655" s="177">
        <f t="shared" si="68"/>
        <v>43787</v>
      </c>
      <c r="D655" s="253"/>
      <c r="E655" s="287">
        <f>IF(B655="mandag",MedarbejderData!$V$21,"0")+IF(B655="tirsdag",MedarbejderData!$W$21,"0")+IF(B655="Onsdag",MedarbejderData!$X$21,"0")+IF(B655="torsdag",MedarbejderData!$Y$21,"0")+IF(B655="fredag",MedarbejderData!$Z$21,"0")+IF(B655="lørdag",MedarbejderData!$AA$21,"0")+IF(B655="søndag",MedarbejderData!$AB$21,"0")</f>
        <v>0</v>
      </c>
      <c r="F655" s="254"/>
      <c r="G655" s="254"/>
      <c r="H655" s="254"/>
      <c r="I655" s="254"/>
      <c r="J655" s="258">
        <f>IF(E655+F655+G655&lt;Beregningsdata!$G$18,E655+F655+G655,E655+F655+G655-Beregningsdata!$G$17)</f>
        <v>0</v>
      </c>
      <c r="K655" s="259" t="str">
        <f>IF(J655&gt;Beregningsdata!$G$26,Beregningsdata!$F$26,IF(AND(J655&lt;J655+Beregningsdata!$F$26,J655&gt;Beregningsdata!$F$25),J655-Beregningsdata!$F$25,""))</f>
        <v/>
      </c>
      <c r="L655" s="259" t="str">
        <f>IF(J655&gt;Beregningsdata!$F$27,J655-Beregningsdata!$F$27,"")</f>
        <v/>
      </c>
      <c r="M655" s="254"/>
      <c r="N655" s="254"/>
      <c r="O655" s="254"/>
      <c r="P655" s="212">
        <f>IF(D655="Ferie",Beregningsdata!$E$6,"0")+IF(D655="Feriefridag",Beregningsdata!$E$12,"0")+IF(D655="Fri",Beregningsdata!$E$11,"0")+IF(D655="Syg",Beregningsdata!$E$8,"0")+IF(D655="Barns Sygedag",Beregningsdata!$E$9,"0")+IF(D655="Barsel",Beregningsdata!$E$10,"0")</f>
        <v>0</v>
      </c>
    </row>
    <row r="656" spans="1:16" ht="16.5" x14ac:dyDescent="0.25">
      <c r="A656" s="178"/>
      <c r="B656" s="179"/>
      <c r="C656" s="180"/>
      <c r="D656" s="206"/>
      <c r="E656" s="215">
        <f>SUM(E621:E655)</f>
        <v>0</v>
      </c>
      <c r="F656" s="215">
        <f t="shared" ref="F656:I656" si="69">SUM(F621:F655)</f>
        <v>0</v>
      </c>
      <c r="G656" s="215">
        <f t="shared" si="69"/>
        <v>0</v>
      </c>
      <c r="H656" s="215">
        <f t="shared" si="69"/>
        <v>0</v>
      </c>
      <c r="I656" s="215">
        <f t="shared" si="69"/>
        <v>0</v>
      </c>
      <c r="J656" s="215">
        <f>SUM(J621:J655)</f>
        <v>0</v>
      </c>
      <c r="K656" s="215">
        <f t="shared" ref="K656:N656" si="70">SUM(K621:K655)</f>
        <v>0</v>
      </c>
      <c r="L656" s="215">
        <f t="shared" si="70"/>
        <v>0</v>
      </c>
      <c r="M656" s="215">
        <f t="shared" si="70"/>
        <v>0</v>
      </c>
      <c r="N656" s="215">
        <f t="shared" si="70"/>
        <v>0</v>
      </c>
      <c r="O656" s="215">
        <f>SUM(O621:O655)</f>
        <v>0</v>
      </c>
      <c r="P656" s="221"/>
    </row>
    <row r="657" spans="1:16" x14ac:dyDescent="0.25">
      <c r="A657" s="182"/>
      <c r="B657" s="183"/>
      <c r="C657" s="183"/>
      <c r="D657" s="183"/>
      <c r="E657" s="184"/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6"/>
    </row>
    <row r="658" spans="1:16" x14ac:dyDescent="0.25">
      <c r="A658" s="187" t="s">
        <v>87</v>
      </c>
      <c r="B658" s="343"/>
      <c r="C658" s="344"/>
      <c r="D658" s="267"/>
      <c r="E658" s="269"/>
      <c r="F658" s="268"/>
      <c r="G658" s="185"/>
      <c r="H658" s="185"/>
      <c r="I658" s="185"/>
      <c r="J658" s="185"/>
      <c r="K658" s="185"/>
      <c r="L658" s="185"/>
      <c r="M658" s="185"/>
      <c r="N658" s="185"/>
      <c r="O658" s="185"/>
      <c r="P658" s="186"/>
    </row>
    <row r="659" spans="1:16" x14ac:dyDescent="0.25">
      <c r="A659" s="187" t="s">
        <v>87</v>
      </c>
      <c r="B659" s="343"/>
      <c r="C659" s="345"/>
      <c r="D659" s="267"/>
      <c r="E659" s="269"/>
      <c r="F659" s="268"/>
      <c r="G659" s="185"/>
      <c r="H659" s="185"/>
      <c r="I659" s="185"/>
      <c r="J659" s="185"/>
      <c r="K659" s="185"/>
      <c r="L659" s="185"/>
      <c r="M659" s="185"/>
      <c r="N659" s="185"/>
      <c r="O659" s="185"/>
      <c r="P659" s="186"/>
    </row>
    <row r="660" spans="1:16" x14ac:dyDescent="0.25">
      <c r="A660" s="187" t="s">
        <v>87</v>
      </c>
      <c r="B660" s="343"/>
      <c r="C660" s="345"/>
      <c r="D660" s="267"/>
      <c r="E660" s="269"/>
      <c r="F660" s="268"/>
      <c r="G660" s="185"/>
      <c r="H660" s="185"/>
      <c r="I660" s="185"/>
      <c r="J660" s="185"/>
      <c r="K660" s="185"/>
      <c r="L660" s="185"/>
      <c r="M660" s="185"/>
      <c r="N660" s="185"/>
      <c r="O660" s="185"/>
      <c r="P660" s="186"/>
    </row>
    <row r="661" spans="1:16" x14ac:dyDescent="0.25">
      <c r="A661" s="188"/>
      <c r="B661" s="189"/>
      <c r="C661" s="189"/>
      <c r="D661" s="189"/>
      <c r="E661" s="190"/>
      <c r="F661" s="190"/>
      <c r="G661" s="190"/>
      <c r="H661" s="190"/>
      <c r="I661" s="190"/>
      <c r="J661" s="190"/>
      <c r="K661" s="190"/>
      <c r="L661" s="190"/>
      <c r="M661" s="190"/>
      <c r="N661" s="190"/>
      <c r="O661" s="190"/>
      <c r="P661" s="191"/>
    </row>
    <row r="662" spans="1:16" x14ac:dyDescent="0.25">
      <c r="A662" s="192"/>
      <c r="B662" s="192"/>
      <c r="C662" s="192"/>
      <c r="D662" s="192"/>
      <c r="E662" s="193"/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2"/>
    </row>
    <row r="663" spans="1:16" x14ac:dyDescent="0.25">
      <c r="A663" s="1">
        <v>15</v>
      </c>
    </row>
    <row r="664" spans="1:16" x14ac:dyDescent="0.25">
      <c r="A664" s="347" t="s">
        <v>0</v>
      </c>
      <c r="B664" s="348"/>
      <c r="C664" s="240" t="s">
        <v>148</v>
      </c>
      <c r="D664" s="172" t="s">
        <v>1</v>
      </c>
      <c r="E664" s="265"/>
    </row>
    <row r="665" spans="1:16" x14ac:dyDescent="0.25">
      <c r="A665" s="349" t="str">
        <f>MedarbejderData!B22</f>
        <v>n15</v>
      </c>
      <c r="B665" s="350"/>
      <c r="C665" s="243" t="str">
        <f>MedarbejderData!C22</f>
        <v>l15</v>
      </c>
      <c r="D665" s="225" t="str">
        <f>MedarbejderData!D22</f>
        <v>a15</v>
      </c>
      <c r="E665" s="266"/>
    </row>
    <row r="666" spans="1:16" ht="28.5" customHeight="1" x14ac:dyDescent="0.25">
      <c r="A666" s="346" t="s">
        <v>222</v>
      </c>
      <c r="B666" s="346" t="s">
        <v>150</v>
      </c>
      <c r="C666" s="346" t="s">
        <v>225</v>
      </c>
      <c r="D666" s="346" t="s">
        <v>224</v>
      </c>
      <c r="E666" s="346" t="str">
        <f>Beregningsdata!B21</f>
        <v>Rengøring</v>
      </c>
      <c r="F666" s="346" t="str">
        <f>Beregningsdata!C21</f>
        <v>Ventilation</v>
      </c>
      <c r="G666" s="346" t="str">
        <f>Beregningsdata!D21</f>
        <v>Vinduespolering</v>
      </c>
      <c r="H666" s="346" t="str">
        <f>Beregningsdata!E21</f>
        <v>Rengøring</v>
      </c>
      <c r="I666" s="346" t="str">
        <f>Beregningsdata!F21</f>
        <v>Graffiti</v>
      </c>
      <c r="J666" s="346" t="s">
        <v>230</v>
      </c>
      <c r="K666" s="328" t="s">
        <v>226</v>
      </c>
      <c r="L666" s="328" t="s">
        <v>60</v>
      </c>
      <c r="M666" s="328" t="s">
        <v>228</v>
      </c>
      <c r="N666" s="328" t="s">
        <v>227</v>
      </c>
      <c r="O666" s="328" t="s">
        <v>229</v>
      </c>
      <c r="P666" s="346" t="s">
        <v>223</v>
      </c>
    </row>
    <row r="667" spans="1:16" x14ac:dyDescent="0.25">
      <c r="A667" s="341"/>
      <c r="B667" s="341"/>
      <c r="C667" s="341"/>
      <c r="D667" s="341"/>
      <c r="E667" s="341"/>
      <c r="F667" s="341"/>
      <c r="G667" s="341"/>
      <c r="H667" s="341"/>
      <c r="I667" s="341"/>
      <c r="J667" s="341"/>
      <c r="K667" s="330"/>
      <c r="L667" s="330"/>
      <c r="M667" s="330"/>
      <c r="N667" s="330"/>
      <c r="O667" s="330"/>
      <c r="P667" s="340"/>
    </row>
    <row r="668" spans="1:16" ht="16.5" x14ac:dyDescent="0.25">
      <c r="A668" s="173" t="str">
        <f t="shared" ref="A668:A702" si="71">IF(OR(SUM(C668)&lt;360,AND(ROW()&lt;&gt;3,WEEKDAY(C668,WDT)&lt;&gt;1)),"",TRUNC((C668-WEEKDAY(C668,WDT)-DATE(YEAR(C668+4-WEEKDAY(C668,WDT)),1,-10))/7))</f>
        <v/>
      </c>
      <c r="B668" s="174" t="str">
        <f>PROPER(TEXT(C668,"dddd"))</f>
        <v>Tirsdag</v>
      </c>
      <c r="C668" s="175">
        <f>A3</f>
        <v>43753</v>
      </c>
      <c r="D668" s="253"/>
      <c r="E668" s="287">
        <f>IF(B668="mandag",MedarbejderData!$V$22,"0")+IF(B668="tirsdag",MedarbejderData!$W$22,"0")+IF(B668="Onsdag",MedarbejderData!$X$22,"0")+IF(B668="torsdag",MedarbejderData!$Y$22,"0")+IF(B668="fredag",MedarbejderData!$Z$22,"0")+IF(B668="lørdag",MedarbejderData!$AA$22,"0")+IF(B668="søndag",MedarbejderData!$AB$22,"0")</f>
        <v>0</v>
      </c>
      <c r="F668" s="254"/>
      <c r="G668" s="254"/>
      <c r="H668" s="254"/>
      <c r="I668" s="254"/>
      <c r="J668" s="258">
        <f>IF(E668+F668+G668&lt;Beregningsdata!$G$18,E668+F668+G668,E668+F668+G668-Beregningsdata!$G$17)</f>
        <v>0</v>
      </c>
      <c r="K668" s="259" t="str">
        <f>IF(J668&gt;Beregningsdata!$G$26,Beregningsdata!$F$26,IF(AND(J668&lt;J668+Beregningsdata!$F$26,J668&gt;Beregningsdata!$F$25),J668-Beregningsdata!$F$25,""))</f>
        <v/>
      </c>
      <c r="L668" s="259" t="str">
        <f>IF(J668&gt;Beregningsdata!$F$27,J668-Beregningsdata!$F$27,"")</f>
        <v/>
      </c>
      <c r="M668" s="254"/>
      <c r="N668" s="254"/>
      <c r="O668" s="254"/>
      <c r="P668" s="210">
        <f>IF(D668="Ferie",Beregningsdata!$E$6,"0")+IF(D668="Feriefridag",Beregningsdata!$E$12,"0")+IF(D668="Fri",Beregningsdata!$E$11,"0")+IF(D668="Syg",Beregningsdata!$E$8,"0")+IF(D668="Barns Sygedag",Beregningsdata!$E$9,"0")+IF(D668="Barsel",Beregningsdata!$E$10,"0")</f>
        <v>0</v>
      </c>
    </row>
    <row r="669" spans="1:16" ht="16.5" x14ac:dyDescent="0.25">
      <c r="A669" s="173" t="str">
        <f t="shared" si="71"/>
        <v/>
      </c>
      <c r="B669" s="174" t="str">
        <f t="shared" ref="B669:B702" si="72">PROPER(TEXT(C669,"dddd"))</f>
        <v>Onsdag</v>
      </c>
      <c r="C669" s="176">
        <f>C668+1</f>
        <v>43754</v>
      </c>
      <c r="D669" s="253"/>
      <c r="E669" s="287">
        <f>IF(B669="mandag",MedarbejderData!$V$22,"0")+IF(B669="tirsdag",MedarbejderData!$W$22,"0")+IF(B669="Onsdag",MedarbejderData!$X$22,"0")+IF(B669="torsdag",MedarbejderData!$Y$22,"0")+IF(B669="fredag",MedarbejderData!$Z$22,"0")+IF(B669="lørdag",MedarbejderData!$AA$22,"0")+IF(B669="søndag",MedarbejderData!$AB$22,"0")</f>
        <v>0</v>
      </c>
      <c r="F669" s="254"/>
      <c r="G669" s="254"/>
      <c r="H669" s="254"/>
      <c r="I669" s="254"/>
      <c r="J669" s="258">
        <f>IF(E669+F669+G669&lt;Beregningsdata!$G$18,E669+F669+G669,E669+F669+G669-Beregningsdata!$G$17)</f>
        <v>0</v>
      </c>
      <c r="K669" s="259" t="str">
        <f>IF(J669&gt;Beregningsdata!$G$26,Beregningsdata!$F$26,IF(AND(J669&lt;J669+Beregningsdata!$F$26,J669&gt;Beregningsdata!$F$25),J669-Beregningsdata!$F$25,""))</f>
        <v/>
      </c>
      <c r="L669" s="259" t="str">
        <f>IF(J669&gt;Beregningsdata!$F$27,J669-Beregningsdata!$F$27,"")</f>
        <v/>
      </c>
      <c r="M669" s="254"/>
      <c r="N669" s="254"/>
      <c r="O669" s="254"/>
      <c r="P669" s="211">
        <f>IF(D669="Ferie",Beregningsdata!$E$6,"0")+IF(D669="Feriefridag",Beregningsdata!$E$12,"0")+IF(D669="Fri",Beregningsdata!$E$11,"0")+IF(D669="Syg",Beregningsdata!$E$8,"0")+IF(D669="Barns Sygedag",Beregningsdata!$E$9,"0")+IF(D669="Barsel",Beregningsdata!$E$10,"0")</f>
        <v>0</v>
      </c>
    </row>
    <row r="670" spans="1:16" ht="16.5" x14ac:dyDescent="0.25">
      <c r="A670" s="173" t="str">
        <f t="shared" si="71"/>
        <v/>
      </c>
      <c r="B670" s="174" t="str">
        <f t="shared" si="72"/>
        <v>Torsdag</v>
      </c>
      <c r="C670" s="176">
        <f t="shared" ref="C670:C702" si="73">C669+1</f>
        <v>43755</v>
      </c>
      <c r="D670" s="253"/>
      <c r="E670" s="287">
        <f>IF(B670="mandag",MedarbejderData!$V$22,"0")+IF(B670="tirsdag",MedarbejderData!$W$22,"0")+IF(B670="Onsdag",MedarbejderData!$X$22,"0")+IF(B670="torsdag",MedarbejderData!$Y$22,"0")+IF(B670="fredag",MedarbejderData!$Z$22,"0")+IF(B670="lørdag",MedarbejderData!$AA$22,"0")+IF(B670="søndag",MedarbejderData!$AB$22,"0")</f>
        <v>0</v>
      </c>
      <c r="F670" s="254"/>
      <c r="G670" s="254"/>
      <c r="H670" s="254"/>
      <c r="I670" s="254"/>
      <c r="J670" s="258">
        <f>IF(E670+F670+G670&lt;Beregningsdata!$G$18,E670+F670+G670,E670+F670+G670-Beregningsdata!$G$17)</f>
        <v>0</v>
      </c>
      <c r="K670" s="259" t="str">
        <f>IF(J670&gt;Beregningsdata!$G$26,Beregningsdata!$F$26,IF(AND(J670&lt;J670+Beregningsdata!$F$26,J670&gt;Beregningsdata!$F$25),J670-Beregningsdata!$F$25,""))</f>
        <v/>
      </c>
      <c r="L670" s="259" t="str">
        <f>IF(J670&gt;Beregningsdata!$F$27,J670-Beregningsdata!$F$27,"")</f>
        <v/>
      </c>
      <c r="M670" s="254"/>
      <c r="N670" s="254"/>
      <c r="O670" s="254"/>
      <c r="P670" s="211">
        <f>IF(D670="Ferie",Beregningsdata!$E$6,"0")+IF(D670="Feriefridag",Beregningsdata!$E$12,"0")+IF(D670="Fri",Beregningsdata!$E$11,"0")+IF(D670="Syg",Beregningsdata!$E$8,"0")+IF(D670="Barns Sygedag",Beregningsdata!$E$9,"0")+IF(D670="Barsel",Beregningsdata!$E$10,"0")</f>
        <v>0</v>
      </c>
    </row>
    <row r="671" spans="1:16" ht="16.5" x14ac:dyDescent="0.25">
      <c r="A671" s="173" t="str">
        <f t="shared" si="71"/>
        <v/>
      </c>
      <c r="B671" s="174" t="str">
        <f t="shared" si="72"/>
        <v>Fredag</v>
      </c>
      <c r="C671" s="176">
        <f t="shared" si="73"/>
        <v>43756</v>
      </c>
      <c r="D671" s="253"/>
      <c r="E671" s="287">
        <f>IF(B671="mandag",MedarbejderData!$V$22,"0")+IF(B671="tirsdag",MedarbejderData!$W$22,"0")+IF(B671="Onsdag",MedarbejderData!$X$22,"0")+IF(B671="torsdag",MedarbejderData!$Y$22,"0")+IF(B671="fredag",MedarbejderData!$Z$22,"0")+IF(B671="lørdag",MedarbejderData!$AA$22,"0")+IF(B671="søndag",MedarbejderData!$AB$22,"0")</f>
        <v>0</v>
      </c>
      <c r="F671" s="254"/>
      <c r="G671" s="254"/>
      <c r="H671" s="254"/>
      <c r="I671" s="254"/>
      <c r="J671" s="258">
        <f>IF(E671+F671+G671&lt;Beregningsdata!$G$18,E671+F671+G671,E671+F671+G671-Beregningsdata!$G$17)</f>
        <v>0</v>
      </c>
      <c r="K671" s="259" t="str">
        <f>IF(J671&gt;Beregningsdata!$G$26,Beregningsdata!$F$26,IF(AND(J671&lt;J671+Beregningsdata!$F$26,J671&gt;Beregningsdata!$F$25),J671-Beregningsdata!$F$25,""))</f>
        <v/>
      </c>
      <c r="L671" s="259" t="str">
        <f>IF(J671&gt;Beregningsdata!$F$27,J671-Beregningsdata!$F$27,"")</f>
        <v/>
      </c>
      <c r="M671" s="254"/>
      <c r="N671" s="254"/>
      <c r="O671" s="254"/>
      <c r="P671" s="211">
        <f>IF(D671="Ferie",Beregningsdata!$E$6,"0")+IF(D671="Feriefridag",Beregningsdata!$E$12,"0")+IF(D671="Fri",Beregningsdata!$E$11,"0")+IF(D671="Syg",Beregningsdata!$E$8,"0")+IF(D671="Barns Sygedag",Beregningsdata!$E$9,"0")+IF(D671="Barsel",Beregningsdata!$E$10,"0")</f>
        <v>0</v>
      </c>
    </row>
    <row r="672" spans="1:16" ht="16.5" x14ac:dyDescent="0.25">
      <c r="A672" s="173" t="str">
        <f t="shared" si="71"/>
        <v/>
      </c>
      <c r="B672" s="174" t="str">
        <f t="shared" si="72"/>
        <v>Lørdag</v>
      </c>
      <c r="C672" s="176">
        <f t="shared" si="73"/>
        <v>43757</v>
      </c>
      <c r="D672" s="253"/>
      <c r="E672" s="287">
        <f>IF(B672="mandag",MedarbejderData!$V$22,"0")+IF(B672="tirsdag",MedarbejderData!$W$22,"0")+IF(B672="Onsdag",MedarbejderData!$X$22,"0")+IF(B672="torsdag",MedarbejderData!$Y$22,"0")+IF(B672="fredag",MedarbejderData!$Z$22,"0")+IF(B672="lørdag",MedarbejderData!$AA$22,"0")+IF(B672="søndag",MedarbejderData!$AB$22,"0")</f>
        <v>0</v>
      </c>
      <c r="F672" s="254"/>
      <c r="G672" s="254"/>
      <c r="H672" s="254"/>
      <c r="I672" s="254"/>
      <c r="J672" s="258">
        <f>IF(E672+F672+G672&lt;Beregningsdata!$G$18,E672+F672+G672,E672+F672+G672-Beregningsdata!$G$17)</f>
        <v>0</v>
      </c>
      <c r="K672" s="259" t="str">
        <f>IF(J672&gt;Beregningsdata!$G$26,Beregningsdata!$F$26,IF(AND(J672&lt;J672+Beregningsdata!$F$26,J672&gt;Beregningsdata!$F$25),J672-Beregningsdata!$F$25,""))</f>
        <v/>
      </c>
      <c r="L672" s="259" t="str">
        <f>IF(J672&gt;Beregningsdata!$F$27,J672-Beregningsdata!$F$27,"")</f>
        <v/>
      </c>
      <c r="M672" s="254"/>
      <c r="N672" s="254"/>
      <c r="O672" s="254"/>
      <c r="P672" s="211">
        <f>IF(D672="Ferie",Beregningsdata!$E$6,"0")+IF(D672="Feriefridag",Beregningsdata!$E$12,"0")+IF(D672="Fri",Beregningsdata!$E$11,"0")+IF(D672="Syg",Beregningsdata!$E$8,"0")+IF(D672="Barns Sygedag",Beregningsdata!$E$9,"0")+IF(D672="Barsel",Beregningsdata!$E$10,"0")</f>
        <v>0</v>
      </c>
    </row>
    <row r="673" spans="1:16" ht="16.5" x14ac:dyDescent="0.25">
      <c r="A673" s="173" t="str">
        <f t="shared" si="71"/>
        <v/>
      </c>
      <c r="B673" s="174" t="str">
        <f t="shared" si="72"/>
        <v>Søndag</v>
      </c>
      <c r="C673" s="176">
        <f t="shared" si="73"/>
        <v>43758</v>
      </c>
      <c r="D673" s="253"/>
      <c r="E673" s="287">
        <f>IF(B673="mandag",MedarbejderData!$V$22,"0")+IF(B673="tirsdag",MedarbejderData!$W$22,"0")+IF(B673="Onsdag",MedarbejderData!$X$22,"0")+IF(B673="torsdag",MedarbejderData!$Y$22,"0")+IF(B673="fredag",MedarbejderData!$Z$22,"0")+IF(B673="lørdag",MedarbejderData!$AA$22,"0")+IF(B673="søndag",MedarbejderData!$AB$22,"0")</f>
        <v>0</v>
      </c>
      <c r="F673" s="254"/>
      <c r="G673" s="254"/>
      <c r="H673" s="254"/>
      <c r="I673" s="254"/>
      <c r="J673" s="258">
        <f>IF(E673+F673+G673&lt;Beregningsdata!$G$18,E673+F673+G673,E673+F673+G673-Beregningsdata!$G$17)</f>
        <v>0</v>
      </c>
      <c r="K673" s="259" t="str">
        <f>IF(J673&gt;Beregningsdata!$G$26,Beregningsdata!$F$26,IF(AND(J673&lt;J673+Beregningsdata!$F$26,J673&gt;Beregningsdata!$F$25),J673-Beregningsdata!$F$25,""))</f>
        <v/>
      </c>
      <c r="L673" s="259" t="str">
        <f>IF(J673&gt;Beregningsdata!$F$27,J673-Beregningsdata!$F$27,"")</f>
        <v/>
      </c>
      <c r="M673" s="254"/>
      <c r="N673" s="254"/>
      <c r="O673" s="254"/>
      <c r="P673" s="211">
        <f>IF(D673="Ferie",Beregningsdata!$E$6,"0")+IF(D673="Feriefridag",Beregningsdata!$E$12,"0")+IF(D673="Fri",Beregningsdata!$E$11,"0")+IF(D673="Syg",Beregningsdata!$E$8,"0")+IF(D673="Barns Sygedag",Beregningsdata!$E$9,"0")+IF(D673="Barsel",Beregningsdata!$E$10,"0")</f>
        <v>0</v>
      </c>
    </row>
    <row r="674" spans="1:16" ht="16.5" x14ac:dyDescent="0.25">
      <c r="A674" s="173">
        <f t="shared" si="71"/>
        <v>43</v>
      </c>
      <c r="B674" s="174" t="str">
        <f t="shared" si="72"/>
        <v>Mandag</v>
      </c>
      <c r="C674" s="176">
        <f t="shared" si="73"/>
        <v>43759</v>
      </c>
      <c r="D674" s="253"/>
      <c r="E674" s="287">
        <f>IF(B674="mandag",MedarbejderData!$V$22,"0")+IF(B674="tirsdag",MedarbejderData!$W$22,"0")+IF(B674="Onsdag",MedarbejderData!$X$22,"0")+IF(B674="torsdag",MedarbejderData!$Y$22,"0")+IF(B674="fredag",MedarbejderData!$Z$22,"0")+IF(B674="lørdag",MedarbejderData!$AA$22,"0")+IF(B674="søndag",MedarbejderData!$AB$22,"0")</f>
        <v>0</v>
      </c>
      <c r="F674" s="254"/>
      <c r="G674" s="254"/>
      <c r="H674" s="254"/>
      <c r="I674" s="254"/>
      <c r="J674" s="258">
        <f>IF(E674+F674+G674&lt;Beregningsdata!$G$18,E674+F674+G674,E674+F674+G674-Beregningsdata!$G$17)</f>
        <v>0</v>
      </c>
      <c r="K674" s="259" t="str">
        <f>IF(J674&gt;Beregningsdata!$G$26,Beregningsdata!$F$26,IF(AND(J674&lt;J674+Beregningsdata!$F$26,J674&gt;Beregningsdata!$F$25),J674-Beregningsdata!$F$25,""))</f>
        <v/>
      </c>
      <c r="L674" s="259" t="str">
        <f>IF(J674&gt;Beregningsdata!$F$27,J674-Beregningsdata!$F$27,"")</f>
        <v/>
      </c>
      <c r="M674" s="254"/>
      <c r="N674" s="254"/>
      <c r="O674" s="254"/>
      <c r="P674" s="211">
        <f>IF(D674="Ferie",Beregningsdata!$E$6,"0")+IF(D674="Feriefridag",Beregningsdata!$E$12,"0")+IF(D674="Fri",Beregningsdata!$E$11,"0")+IF(D674="Syg",Beregningsdata!$E$8,"0")+IF(D674="Barns Sygedag",Beregningsdata!$E$9,"0")+IF(D674="Barsel",Beregningsdata!$E$10,"0")</f>
        <v>0</v>
      </c>
    </row>
    <row r="675" spans="1:16" ht="16.5" x14ac:dyDescent="0.25">
      <c r="A675" s="173" t="str">
        <f t="shared" si="71"/>
        <v/>
      </c>
      <c r="B675" s="174" t="str">
        <f t="shared" si="72"/>
        <v>Tirsdag</v>
      </c>
      <c r="C675" s="176">
        <f t="shared" si="73"/>
        <v>43760</v>
      </c>
      <c r="D675" s="253"/>
      <c r="E675" s="287">
        <f>IF(B675="mandag",MedarbejderData!$V$22,"0")+IF(B675="tirsdag",MedarbejderData!$W$22,"0")+IF(B675="Onsdag",MedarbejderData!$X$22,"0")+IF(B675="torsdag",MedarbejderData!$Y$22,"0")+IF(B675="fredag",MedarbejderData!$Z$22,"0")+IF(B675="lørdag",MedarbejderData!$AA$22,"0")+IF(B675="søndag",MedarbejderData!$AB$22,"0")</f>
        <v>0</v>
      </c>
      <c r="F675" s="254"/>
      <c r="G675" s="254"/>
      <c r="H675" s="254"/>
      <c r="I675" s="254"/>
      <c r="J675" s="258">
        <f>IF(E675+F675+G675&lt;Beregningsdata!$G$18,E675+F675+G675,E675+F675+G675-Beregningsdata!$G$17)</f>
        <v>0</v>
      </c>
      <c r="K675" s="259" t="str">
        <f>IF(J675&gt;Beregningsdata!$G$26,Beregningsdata!$F$26,IF(AND(J675&lt;J675+Beregningsdata!$F$26,J675&gt;Beregningsdata!$F$25),J675-Beregningsdata!$F$25,""))</f>
        <v/>
      </c>
      <c r="L675" s="259" t="str">
        <f>IF(J675&gt;Beregningsdata!$F$27,J675-Beregningsdata!$F$27,"")</f>
        <v/>
      </c>
      <c r="M675" s="254"/>
      <c r="N675" s="254"/>
      <c r="O675" s="254"/>
      <c r="P675" s="211">
        <f>IF(D675="Ferie",Beregningsdata!$E$6,"0")+IF(D675="Feriefridag",Beregningsdata!$E$12,"0")+IF(D675="Fri",Beregningsdata!$E$11,"0")+IF(D675="Syg",Beregningsdata!$E$8,"0")+IF(D675="Barns Sygedag",Beregningsdata!$E$9,"0")+IF(D675="Barsel",Beregningsdata!$E$10,"0")</f>
        <v>0</v>
      </c>
    </row>
    <row r="676" spans="1:16" ht="16.5" x14ac:dyDescent="0.25">
      <c r="A676" s="173" t="str">
        <f t="shared" si="71"/>
        <v/>
      </c>
      <c r="B676" s="174" t="str">
        <f t="shared" si="72"/>
        <v>Onsdag</v>
      </c>
      <c r="C676" s="176">
        <f t="shared" si="73"/>
        <v>43761</v>
      </c>
      <c r="D676" s="253"/>
      <c r="E676" s="287">
        <f>IF(B676="mandag",MedarbejderData!$V$22,"0")+IF(B676="tirsdag",MedarbejderData!$W$22,"0")+IF(B676="Onsdag",MedarbejderData!$X$22,"0")+IF(B676="torsdag",MedarbejderData!$Y$22,"0")+IF(B676="fredag",MedarbejderData!$Z$22,"0")+IF(B676="lørdag",MedarbejderData!$AA$22,"0")+IF(B676="søndag",MedarbejderData!$AB$22,"0")</f>
        <v>0</v>
      </c>
      <c r="F676" s="254"/>
      <c r="G676" s="254"/>
      <c r="H676" s="254"/>
      <c r="I676" s="254"/>
      <c r="J676" s="258">
        <f>IF(E676+F676+G676&lt;Beregningsdata!$G$18,E676+F676+G676,E676+F676+G676-Beregningsdata!$G$17)</f>
        <v>0</v>
      </c>
      <c r="K676" s="259" t="str">
        <f>IF(J676&gt;Beregningsdata!$G$26,Beregningsdata!$F$26,IF(AND(J676&lt;J676+Beregningsdata!$F$26,J676&gt;Beregningsdata!$F$25),J676-Beregningsdata!$F$25,""))</f>
        <v/>
      </c>
      <c r="L676" s="259" t="str">
        <f>IF(J676&gt;Beregningsdata!$F$27,J676-Beregningsdata!$F$27,"")</f>
        <v/>
      </c>
      <c r="M676" s="254"/>
      <c r="N676" s="254"/>
      <c r="O676" s="254"/>
      <c r="P676" s="211">
        <f>IF(D676="Ferie",Beregningsdata!$E$6,"0")+IF(D676="Feriefridag",Beregningsdata!$E$12,"0")+IF(D676="Fri",Beregningsdata!$E$11,"0")+IF(D676="Syg",Beregningsdata!$E$8,"0")+IF(D676="Barns Sygedag",Beregningsdata!$E$9,"0")+IF(D676="Barsel",Beregningsdata!$E$10,"0")</f>
        <v>0</v>
      </c>
    </row>
    <row r="677" spans="1:16" ht="16.5" x14ac:dyDescent="0.25">
      <c r="A677" s="173" t="str">
        <f t="shared" si="71"/>
        <v/>
      </c>
      <c r="B677" s="174" t="str">
        <f t="shared" si="72"/>
        <v>Torsdag</v>
      </c>
      <c r="C677" s="176">
        <f t="shared" si="73"/>
        <v>43762</v>
      </c>
      <c r="D677" s="253"/>
      <c r="E677" s="287">
        <f>IF(B677="mandag",MedarbejderData!$V$22,"0")+IF(B677="tirsdag",MedarbejderData!$W$22,"0")+IF(B677="Onsdag",MedarbejderData!$X$22,"0")+IF(B677="torsdag",MedarbejderData!$Y$22,"0")+IF(B677="fredag",MedarbejderData!$Z$22,"0")+IF(B677="lørdag",MedarbejderData!$AA$22,"0")+IF(B677="søndag",MedarbejderData!$AB$22,"0")</f>
        <v>0</v>
      </c>
      <c r="F677" s="254"/>
      <c r="G677" s="254"/>
      <c r="H677" s="254"/>
      <c r="I677" s="254"/>
      <c r="J677" s="258">
        <f>IF(E677+F677+G677&lt;Beregningsdata!$G$18,E677+F677+G677,E677+F677+G677-Beregningsdata!$G$17)</f>
        <v>0</v>
      </c>
      <c r="K677" s="259" t="str">
        <f>IF(J677&gt;Beregningsdata!$G$26,Beregningsdata!$F$26,IF(AND(J677&lt;J677+Beregningsdata!$F$26,J677&gt;Beregningsdata!$F$25),J677-Beregningsdata!$F$25,""))</f>
        <v/>
      </c>
      <c r="L677" s="259" t="str">
        <f>IF(J677&gt;Beregningsdata!$F$27,J677-Beregningsdata!$F$27,"")</f>
        <v/>
      </c>
      <c r="M677" s="254"/>
      <c r="N677" s="254"/>
      <c r="O677" s="254"/>
      <c r="P677" s="211">
        <f>IF(D677="Ferie",Beregningsdata!$E$6,"0")+IF(D677="Feriefridag",Beregningsdata!$E$12,"0")+IF(D677="Fri",Beregningsdata!$E$11,"0")+IF(D677="Syg",Beregningsdata!$E$8,"0")+IF(D677="Barns Sygedag",Beregningsdata!$E$9,"0")+IF(D677="Barsel",Beregningsdata!$E$10,"0")</f>
        <v>0</v>
      </c>
    </row>
    <row r="678" spans="1:16" ht="16.5" x14ac:dyDescent="0.25">
      <c r="A678" s="173" t="str">
        <f t="shared" si="71"/>
        <v/>
      </c>
      <c r="B678" s="174" t="str">
        <f t="shared" si="72"/>
        <v>Fredag</v>
      </c>
      <c r="C678" s="176">
        <f t="shared" si="73"/>
        <v>43763</v>
      </c>
      <c r="D678" s="253"/>
      <c r="E678" s="287">
        <f>IF(B678="mandag",MedarbejderData!$V$22,"0")+IF(B678="tirsdag",MedarbejderData!$W$22,"0")+IF(B678="Onsdag",MedarbejderData!$X$22,"0")+IF(B678="torsdag",MedarbejderData!$Y$22,"0")+IF(B678="fredag",MedarbejderData!$Z$22,"0")+IF(B678="lørdag",MedarbejderData!$AA$22,"0")+IF(B678="søndag",MedarbejderData!$AB$22,"0")</f>
        <v>0</v>
      </c>
      <c r="F678" s="254"/>
      <c r="G678" s="254"/>
      <c r="H678" s="254"/>
      <c r="I678" s="254"/>
      <c r="J678" s="258">
        <f>IF(E678+F678+G678&lt;Beregningsdata!$G$18,E678+F678+G678,E678+F678+G678-Beregningsdata!$G$17)</f>
        <v>0</v>
      </c>
      <c r="K678" s="259" t="str">
        <f>IF(J678&gt;Beregningsdata!$G$26,Beregningsdata!$F$26,IF(AND(J678&lt;J678+Beregningsdata!$F$26,J678&gt;Beregningsdata!$F$25),J678-Beregningsdata!$F$25,""))</f>
        <v/>
      </c>
      <c r="L678" s="259" t="str">
        <f>IF(J678&gt;Beregningsdata!$F$27,J678-Beregningsdata!$F$27,"")</f>
        <v/>
      </c>
      <c r="M678" s="254"/>
      <c r="N678" s="254"/>
      <c r="O678" s="254"/>
      <c r="P678" s="211">
        <f>IF(D678="Ferie",Beregningsdata!$E$6,"0")+IF(D678="Feriefridag",Beregningsdata!$E$12,"0")+IF(D678="Fri",Beregningsdata!$E$11,"0")+IF(D678="Syg",Beregningsdata!$E$8,"0")+IF(D678="Barns Sygedag",Beregningsdata!$E$9,"0")+IF(D678="Barsel",Beregningsdata!$E$10,"0")</f>
        <v>0</v>
      </c>
    </row>
    <row r="679" spans="1:16" ht="16.5" x14ac:dyDescent="0.25">
      <c r="A679" s="173" t="str">
        <f t="shared" si="71"/>
        <v/>
      </c>
      <c r="B679" s="174" t="str">
        <f t="shared" si="72"/>
        <v>Lørdag</v>
      </c>
      <c r="C679" s="176">
        <f t="shared" si="73"/>
        <v>43764</v>
      </c>
      <c r="D679" s="253"/>
      <c r="E679" s="287">
        <f>IF(B679="mandag",MedarbejderData!$V$22,"0")+IF(B679="tirsdag",MedarbejderData!$W$22,"0")+IF(B679="Onsdag",MedarbejderData!$X$22,"0")+IF(B679="torsdag",MedarbejderData!$Y$22,"0")+IF(B679="fredag",MedarbejderData!$Z$22,"0")+IF(B679="lørdag",MedarbejderData!$AA$22,"0")+IF(B679="søndag",MedarbejderData!$AB$22,"0")</f>
        <v>0</v>
      </c>
      <c r="F679" s="254"/>
      <c r="G679" s="254"/>
      <c r="H679" s="254"/>
      <c r="I679" s="254"/>
      <c r="J679" s="258">
        <f>IF(E679+F679+G679&lt;Beregningsdata!$G$18,E679+F679+G679,E679+F679+G679-Beregningsdata!$G$17)</f>
        <v>0</v>
      </c>
      <c r="K679" s="259" t="str">
        <f>IF(J679&gt;Beregningsdata!$G$26,Beregningsdata!$F$26,IF(AND(J679&lt;J679+Beregningsdata!$F$26,J679&gt;Beregningsdata!$F$25),J679-Beregningsdata!$F$25,""))</f>
        <v/>
      </c>
      <c r="L679" s="259" t="str">
        <f>IF(J679&gt;Beregningsdata!$F$27,J679-Beregningsdata!$F$27,"")</f>
        <v/>
      </c>
      <c r="M679" s="254"/>
      <c r="N679" s="254"/>
      <c r="O679" s="254"/>
      <c r="P679" s="211">
        <f>IF(D679="Ferie",Beregningsdata!$E$6,"0")+IF(D679="Feriefridag",Beregningsdata!$E$12,"0")+IF(D679="Fri",Beregningsdata!$E$11,"0")+IF(D679="Syg",Beregningsdata!$E$8,"0")+IF(D679="Barns Sygedag",Beregningsdata!$E$9,"0")+IF(D679="Barsel",Beregningsdata!$E$10,"0")</f>
        <v>0</v>
      </c>
    </row>
    <row r="680" spans="1:16" ht="16.5" x14ac:dyDescent="0.25">
      <c r="A680" s="173" t="str">
        <f t="shared" si="71"/>
        <v/>
      </c>
      <c r="B680" s="174" t="str">
        <f t="shared" si="72"/>
        <v>Søndag</v>
      </c>
      <c r="C680" s="176">
        <f t="shared" si="73"/>
        <v>43765</v>
      </c>
      <c r="D680" s="253"/>
      <c r="E680" s="287">
        <f>IF(B680="mandag",MedarbejderData!$V$22,"0")+IF(B680="tirsdag",MedarbejderData!$W$22,"0")+IF(B680="Onsdag",MedarbejderData!$X$22,"0")+IF(B680="torsdag",MedarbejderData!$Y$22,"0")+IF(B680="fredag",MedarbejderData!$Z$22,"0")+IF(B680="lørdag",MedarbejderData!$AA$22,"0")+IF(B680="søndag",MedarbejderData!$AB$22,"0")</f>
        <v>0</v>
      </c>
      <c r="F680" s="254"/>
      <c r="G680" s="254"/>
      <c r="H680" s="254"/>
      <c r="I680" s="254"/>
      <c r="J680" s="258">
        <f>IF(E680+F680+G680&lt;Beregningsdata!$G$18,E680+F680+G680,E680+F680+G680-Beregningsdata!$G$17)</f>
        <v>0</v>
      </c>
      <c r="K680" s="259" t="str">
        <f>IF(J680&gt;Beregningsdata!$G$26,Beregningsdata!$F$26,IF(AND(J680&lt;J680+Beregningsdata!$F$26,J680&gt;Beregningsdata!$F$25),J680-Beregningsdata!$F$25,""))</f>
        <v/>
      </c>
      <c r="L680" s="259" t="str">
        <f>IF(J680&gt;Beregningsdata!$F$27,J680-Beregningsdata!$F$27,"")</f>
        <v/>
      </c>
      <c r="M680" s="254"/>
      <c r="N680" s="254"/>
      <c r="O680" s="254"/>
      <c r="P680" s="211">
        <f>IF(D680="Ferie",Beregningsdata!$E$6,"0")+IF(D680="Feriefridag",Beregningsdata!$E$12,"0")+IF(D680="Fri",Beregningsdata!$E$11,"0")+IF(D680="Syg",Beregningsdata!$E$8,"0")+IF(D680="Barns Sygedag",Beregningsdata!$E$9,"0")+IF(D680="Barsel",Beregningsdata!$E$10,"0")</f>
        <v>0</v>
      </c>
    </row>
    <row r="681" spans="1:16" ht="16.5" x14ac:dyDescent="0.25">
      <c r="A681" s="173">
        <f t="shared" si="71"/>
        <v>44</v>
      </c>
      <c r="B681" s="174" t="str">
        <f t="shared" si="72"/>
        <v>Mandag</v>
      </c>
      <c r="C681" s="176">
        <f t="shared" si="73"/>
        <v>43766</v>
      </c>
      <c r="D681" s="253"/>
      <c r="E681" s="287">
        <f>IF(B681="mandag",MedarbejderData!$V$22,"0")+IF(B681="tirsdag",MedarbejderData!$W$22,"0")+IF(B681="Onsdag",MedarbejderData!$X$22,"0")+IF(B681="torsdag",MedarbejderData!$Y$22,"0")+IF(B681="fredag",MedarbejderData!$Z$22,"0")+IF(B681="lørdag",MedarbejderData!$AA$22,"0")+IF(B681="søndag",MedarbejderData!$AB$22,"0")</f>
        <v>0</v>
      </c>
      <c r="F681" s="254"/>
      <c r="G681" s="254"/>
      <c r="H681" s="254"/>
      <c r="I681" s="254"/>
      <c r="J681" s="258">
        <f>IF(E681+F681+G681&lt;Beregningsdata!$G$18,E681+F681+G681,E681+F681+G681-Beregningsdata!$G$17)</f>
        <v>0</v>
      </c>
      <c r="K681" s="259" t="str">
        <f>IF(J681&gt;Beregningsdata!$G$26,Beregningsdata!$F$26,IF(AND(J681&lt;J681+Beregningsdata!$F$26,J681&gt;Beregningsdata!$F$25),J681-Beregningsdata!$F$25,""))</f>
        <v/>
      </c>
      <c r="L681" s="259" t="str">
        <f>IF(J681&gt;Beregningsdata!$F$27,J681-Beregningsdata!$F$27,"")</f>
        <v/>
      </c>
      <c r="M681" s="254"/>
      <c r="N681" s="254"/>
      <c r="O681" s="254"/>
      <c r="P681" s="211">
        <f>IF(D681="Ferie",Beregningsdata!$E$6,"0")+IF(D681="Feriefridag",Beregningsdata!$E$12,"0")+IF(D681="Fri",Beregningsdata!$E$11,"0")+IF(D681="Syg",Beregningsdata!$E$8,"0")+IF(D681="Barns Sygedag",Beregningsdata!$E$9,"0")+IF(D681="Barsel",Beregningsdata!$E$10,"0")</f>
        <v>0</v>
      </c>
    </row>
    <row r="682" spans="1:16" ht="16.5" x14ac:dyDescent="0.25">
      <c r="A682" s="173" t="str">
        <f t="shared" si="71"/>
        <v/>
      </c>
      <c r="B682" s="174" t="str">
        <f t="shared" si="72"/>
        <v>Tirsdag</v>
      </c>
      <c r="C682" s="176">
        <f t="shared" si="73"/>
        <v>43767</v>
      </c>
      <c r="D682" s="253"/>
      <c r="E682" s="287">
        <f>IF(B682="mandag",MedarbejderData!$V$22,"0")+IF(B682="tirsdag",MedarbejderData!$W$22,"0")+IF(B682="Onsdag",MedarbejderData!$X$22,"0")+IF(B682="torsdag",MedarbejderData!$Y$22,"0")+IF(B682="fredag",MedarbejderData!$Z$22,"0")+IF(B682="lørdag",MedarbejderData!$AA$22,"0")+IF(B682="søndag",MedarbejderData!$AB$22,"0")</f>
        <v>0</v>
      </c>
      <c r="F682" s="254"/>
      <c r="G682" s="254"/>
      <c r="H682" s="254"/>
      <c r="I682" s="254"/>
      <c r="J682" s="258">
        <f>IF(E682+F682+G682&lt;Beregningsdata!$G$18,E682+F682+G682,E682+F682+G682-Beregningsdata!$G$17)</f>
        <v>0</v>
      </c>
      <c r="K682" s="259" t="str">
        <f>IF(J682&gt;Beregningsdata!$G$26,Beregningsdata!$F$26,IF(AND(J682&lt;J682+Beregningsdata!$F$26,J682&gt;Beregningsdata!$F$25),J682-Beregningsdata!$F$25,""))</f>
        <v/>
      </c>
      <c r="L682" s="259" t="str">
        <f>IF(J682&gt;Beregningsdata!$F$27,J682-Beregningsdata!$F$27,"")</f>
        <v/>
      </c>
      <c r="M682" s="254"/>
      <c r="N682" s="254"/>
      <c r="O682" s="254"/>
      <c r="P682" s="211">
        <f>IF(D682="Ferie",Beregningsdata!$E$6,"0")+IF(D682="Feriefridag",Beregningsdata!$E$12,"0")+IF(D682="Fri",Beregningsdata!$E$11,"0")+IF(D682="Syg",Beregningsdata!$E$8,"0")+IF(D682="Barns Sygedag",Beregningsdata!$E$9,"0")+IF(D682="Barsel",Beregningsdata!$E$10,"0")</f>
        <v>0</v>
      </c>
    </row>
    <row r="683" spans="1:16" ht="16.5" x14ac:dyDescent="0.25">
      <c r="A683" s="173" t="str">
        <f t="shared" si="71"/>
        <v/>
      </c>
      <c r="B683" s="174" t="str">
        <f t="shared" si="72"/>
        <v>Onsdag</v>
      </c>
      <c r="C683" s="176">
        <f t="shared" si="73"/>
        <v>43768</v>
      </c>
      <c r="D683" s="253"/>
      <c r="E683" s="287">
        <f>IF(B683="mandag",MedarbejderData!$V$22,"0")+IF(B683="tirsdag",MedarbejderData!$W$22,"0")+IF(B683="Onsdag",MedarbejderData!$X$22,"0")+IF(B683="torsdag",MedarbejderData!$Y$22,"0")+IF(B683="fredag",MedarbejderData!$Z$22,"0")+IF(B683="lørdag",MedarbejderData!$AA$22,"0")+IF(B683="søndag",MedarbejderData!$AB$22,"0")</f>
        <v>0</v>
      </c>
      <c r="F683" s="254"/>
      <c r="G683" s="254"/>
      <c r="H683" s="254"/>
      <c r="I683" s="254"/>
      <c r="J683" s="258">
        <f>IF(E683+F683+G683&lt;Beregningsdata!$G$18,E683+F683+G683,E683+F683+G683-Beregningsdata!$G$17)</f>
        <v>0</v>
      </c>
      <c r="K683" s="259" t="str">
        <f>IF(J683&gt;Beregningsdata!$G$26,Beregningsdata!$F$26,IF(AND(J683&lt;J683+Beregningsdata!$F$26,J683&gt;Beregningsdata!$F$25),J683-Beregningsdata!$F$25,""))</f>
        <v/>
      </c>
      <c r="L683" s="259" t="str">
        <f>IF(J683&gt;Beregningsdata!$F$27,J683-Beregningsdata!$F$27,"")</f>
        <v/>
      </c>
      <c r="M683" s="254"/>
      <c r="N683" s="254"/>
      <c r="O683" s="254"/>
      <c r="P683" s="211">
        <f>IF(D683="Ferie",Beregningsdata!$E$6,"0")+IF(D683="Feriefridag",Beregningsdata!$E$12,"0")+IF(D683="Fri",Beregningsdata!$E$11,"0")+IF(D683="Syg",Beregningsdata!$E$8,"0")+IF(D683="Barns Sygedag",Beregningsdata!$E$9,"0")+IF(D683="Barsel",Beregningsdata!$E$10,"0")</f>
        <v>0</v>
      </c>
    </row>
    <row r="684" spans="1:16" ht="16.5" x14ac:dyDescent="0.25">
      <c r="A684" s="173" t="str">
        <f t="shared" si="71"/>
        <v/>
      </c>
      <c r="B684" s="174" t="str">
        <f t="shared" si="72"/>
        <v>Torsdag</v>
      </c>
      <c r="C684" s="176">
        <f t="shared" si="73"/>
        <v>43769</v>
      </c>
      <c r="D684" s="253"/>
      <c r="E684" s="287">
        <f>IF(B684="mandag",MedarbejderData!$V$22,"0")+IF(B684="tirsdag",MedarbejderData!$W$22,"0")+IF(B684="Onsdag",MedarbejderData!$X$22,"0")+IF(B684="torsdag",MedarbejderData!$Y$22,"0")+IF(B684="fredag",MedarbejderData!$Z$22,"0")+IF(B684="lørdag",MedarbejderData!$AA$22,"0")+IF(B684="søndag",MedarbejderData!$AB$22,"0")</f>
        <v>0</v>
      </c>
      <c r="F684" s="254"/>
      <c r="G684" s="254"/>
      <c r="H684" s="254"/>
      <c r="I684" s="254"/>
      <c r="J684" s="258">
        <f>IF(E684+F684+G684&lt;Beregningsdata!$G$18,E684+F684+G684,E684+F684+G684-Beregningsdata!$G$17)</f>
        <v>0</v>
      </c>
      <c r="K684" s="259" t="str">
        <f>IF(J684&gt;Beregningsdata!$G$26,Beregningsdata!$F$26,IF(AND(J684&lt;J684+Beregningsdata!$F$26,J684&gt;Beregningsdata!$F$25),J684-Beregningsdata!$F$25,""))</f>
        <v/>
      </c>
      <c r="L684" s="259" t="str">
        <f>IF(J684&gt;Beregningsdata!$F$27,J684-Beregningsdata!$F$27,"")</f>
        <v/>
      </c>
      <c r="M684" s="254"/>
      <c r="N684" s="254"/>
      <c r="O684" s="254"/>
      <c r="P684" s="211">
        <f>IF(D684="Ferie",Beregningsdata!$E$6,"0")+IF(D684="Feriefridag",Beregningsdata!$E$12,"0")+IF(D684="Fri",Beregningsdata!$E$11,"0")+IF(D684="Syg",Beregningsdata!$E$8,"0")+IF(D684="Barns Sygedag",Beregningsdata!$E$9,"0")+IF(D684="Barsel",Beregningsdata!$E$10,"0")</f>
        <v>0</v>
      </c>
    </row>
    <row r="685" spans="1:16" ht="16.5" x14ac:dyDescent="0.25">
      <c r="A685" s="173" t="str">
        <f t="shared" si="71"/>
        <v/>
      </c>
      <c r="B685" s="174" t="str">
        <f t="shared" si="72"/>
        <v>Fredag</v>
      </c>
      <c r="C685" s="176">
        <f t="shared" si="73"/>
        <v>43770</v>
      </c>
      <c r="D685" s="253"/>
      <c r="E685" s="287">
        <f>IF(B685="mandag",MedarbejderData!$V$22,"0")+IF(B685="tirsdag",MedarbejderData!$W$22,"0")+IF(B685="Onsdag",MedarbejderData!$X$22,"0")+IF(B685="torsdag",MedarbejderData!$Y$22,"0")+IF(B685="fredag",MedarbejderData!$Z$22,"0")+IF(B685="lørdag",MedarbejderData!$AA$22,"0")+IF(B685="søndag",MedarbejderData!$AB$22,"0")</f>
        <v>0</v>
      </c>
      <c r="F685" s="254"/>
      <c r="G685" s="254"/>
      <c r="H685" s="254"/>
      <c r="I685" s="254"/>
      <c r="J685" s="258">
        <f>IF(E685+F685+G685&lt;Beregningsdata!$G$18,E685+F685+G685,E685+F685+G685-Beregningsdata!$G$17)</f>
        <v>0</v>
      </c>
      <c r="K685" s="259" t="str">
        <f>IF(J685&gt;Beregningsdata!$G$26,Beregningsdata!$F$26,IF(AND(J685&lt;J685+Beregningsdata!$F$26,J685&gt;Beregningsdata!$F$25),J685-Beregningsdata!$F$25,""))</f>
        <v/>
      </c>
      <c r="L685" s="259" t="str">
        <f>IF(J685&gt;Beregningsdata!$F$27,J685-Beregningsdata!$F$27,"")</f>
        <v/>
      </c>
      <c r="M685" s="254"/>
      <c r="N685" s="254"/>
      <c r="O685" s="254"/>
      <c r="P685" s="211">
        <f>IF(D685="Ferie",Beregningsdata!$E$6,"0")+IF(D685="Feriefridag",Beregningsdata!$E$12,"0")+IF(D685="Fri",Beregningsdata!$E$11,"0")+IF(D685="Syg",Beregningsdata!$E$8,"0")+IF(D685="Barns Sygedag",Beregningsdata!$E$9,"0")+IF(D685="Barsel",Beregningsdata!$E$10,"0")</f>
        <v>0</v>
      </c>
    </row>
    <row r="686" spans="1:16" ht="16.5" x14ac:dyDescent="0.25">
      <c r="A686" s="173" t="str">
        <f t="shared" si="71"/>
        <v/>
      </c>
      <c r="B686" s="174" t="str">
        <f t="shared" si="72"/>
        <v>Lørdag</v>
      </c>
      <c r="C686" s="176">
        <f t="shared" si="73"/>
        <v>43771</v>
      </c>
      <c r="D686" s="253"/>
      <c r="E686" s="287">
        <f>IF(B686="mandag",MedarbejderData!$V$22,"0")+IF(B686="tirsdag",MedarbejderData!$W$22,"0")+IF(B686="Onsdag",MedarbejderData!$X$22,"0")+IF(B686="torsdag",MedarbejderData!$Y$22,"0")+IF(B686="fredag",MedarbejderData!$Z$22,"0")+IF(B686="lørdag",MedarbejderData!$AA$22,"0")+IF(B686="søndag",MedarbejderData!$AB$22,"0")</f>
        <v>0</v>
      </c>
      <c r="F686" s="254"/>
      <c r="G686" s="254"/>
      <c r="H686" s="254"/>
      <c r="I686" s="254"/>
      <c r="J686" s="258">
        <f>IF(E686+F686+G686&lt;Beregningsdata!$G$18,E686+F686+G686,E686+F686+G686-Beregningsdata!$G$17)</f>
        <v>0</v>
      </c>
      <c r="K686" s="259" t="str">
        <f>IF(J686&gt;Beregningsdata!$G$26,Beregningsdata!$F$26,IF(AND(J686&lt;J686+Beregningsdata!$F$26,J686&gt;Beregningsdata!$F$25),J686-Beregningsdata!$F$25,""))</f>
        <v/>
      </c>
      <c r="L686" s="259" t="str">
        <f>IF(J686&gt;Beregningsdata!$F$27,J686-Beregningsdata!$F$27,"")</f>
        <v/>
      </c>
      <c r="M686" s="254"/>
      <c r="N686" s="254"/>
      <c r="O686" s="254"/>
      <c r="P686" s="211">
        <f>IF(D686="Ferie",Beregningsdata!$E$6,"0")+IF(D686="Feriefridag",Beregningsdata!$E$12,"0")+IF(D686="Fri",Beregningsdata!$E$11,"0")+IF(D686="Syg",Beregningsdata!$E$8,"0")+IF(D686="Barns Sygedag",Beregningsdata!$E$9,"0")+IF(D686="Barsel",Beregningsdata!$E$10,"0")</f>
        <v>0</v>
      </c>
    </row>
    <row r="687" spans="1:16" ht="16.5" x14ac:dyDescent="0.25">
      <c r="A687" s="173" t="str">
        <f t="shared" si="71"/>
        <v/>
      </c>
      <c r="B687" s="174" t="str">
        <f t="shared" si="72"/>
        <v>Søndag</v>
      </c>
      <c r="C687" s="176">
        <f t="shared" si="73"/>
        <v>43772</v>
      </c>
      <c r="D687" s="253"/>
      <c r="E687" s="287">
        <f>IF(B687="mandag",MedarbejderData!$V$22,"0")+IF(B687="tirsdag",MedarbejderData!$W$22,"0")+IF(B687="Onsdag",MedarbejderData!$X$22,"0")+IF(B687="torsdag",MedarbejderData!$Y$22,"0")+IF(B687="fredag",MedarbejderData!$Z$22,"0")+IF(B687="lørdag",MedarbejderData!$AA$22,"0")+IF(B687="søndag",MedarbejderData!$AB$22,"0")</f>
        <v>0</v>
      </c>
      <c r="F687" s="254"/>
      <c r="G687" s="254"/>
      <c r="H687" s="254"/>
      <c r="I687" s="254"/>
      <c r="J687" s="258">
        <f>IF(E687+F687+G687&lt;Beregningsdata!$G$18,E687+F687+G687,E687+F687+G687-Beregningsdata!$G$17)</f>
        <v>0</v>
      </c>
      <c r="K687" s="259" t="str">
        <f>IF(J687&gt;Beregningsdata!$G$26,Beregningsdata!$F$26,IF(AND(J687&lt;J687+Beregningsdata!$F$26,J687&gt;Beregningsdata!$F$25),J687-Beregningsdata!$F$25,""))</f>
        <v/>
      </c>
      <c r="L687" s="259" t="str">
        <f>IF(J687&gt;Beregningsdata!$F$27,J687-Beregningsdata!$F$27,"")</f>
        <v/>
      </c>
      <c r="M687" s="254"/>
      <c r="N687" s="254"/>
      <c r="O687" s="254"/>
      <c r="P687" s="211">
        <f>IF(D687="Ferie",Beregningsdata!$E$6,"0")+IF(D687="Feriefridag",Beregningsdata!$E$12,"0")+IF(D687="Fri",Beregningsdata!$E$11,"0")+IF(D687="Syg",Beregningsdata!$E$8,"0")+IF(D687="Barns Sygedag",Beregningsdata!$E$9,"0")+IF(D687="Barsel",Beregningsdata!$E$10,"0")</f>
        <v>0</v>
      </c>
    </row>
    <row r="688" spans="1:16" ht="16.5" x14ac:dyDescent="0.25">
      <c r="A688" s="173">
        <f t="shared" si="71"/>
        <v>45</v>
      </c>
      <c r="B688" s="174" t="str">
        <f t="shared" si="72"/>
        <v>Mandag</v>
      </c>
      <c r="C688" s="176">
        <f t="shared" si="73"/>
        <v>43773</v>
      </c>
      <c r="D688" s="253"/>
      <c r="E688" s="287">
        <f>IF(B688="mandag",MedarbejderData!$V$22,"0")+IF(B688="tirsdag",MedarbejderData!$W$22,"0")+IF(B688="Onsdag",MedarbejderData!$X$22,"0")+IF(B688="torsdag",MedarbejderData!$Y$22,"0")+IF(B688="fredag",MedarbejderData!$Z$22,"0")+IF(B688="lørdag",MedarbejderData!$AA$22,"0")+IF(B688="søndag",MedarbejderData!$AB$22,"0")</f>
        <v>0</v>
      </c>
      <c r="F688" s="254"/>
      <c r="G688" s="254"/>
      <c r="H688" s="254"/>
      <c r="I688" s="254"/>
      <c r="J688" s="258">
        <f>IF(E688+F688+G688&lt;Beregningsdata!$G$18,E688+F688+G688,E688+F688+G688-Beregningsdata!$G$17)</f>
        <v>0</v>
      </c>
      <c r="K688" s="259" t="str">
        <f>IF(J688&gt;Beregningsdata!$G$26,Beregningsdata!$F$26,IF(AND(J688&lt;J688+Beregningsdata!$F$26,J688&gt;Beregningsdata!$F$25),J688-Beregningsdata!$F$25,""))</f>
        <v/>
      </c>
      <c r="L688" s="259" t="str">
        <f>IF(J688&gt;Beregningsdata!$F$27,J688-Beregningsdata!$F$27,"")</f>
        <v/>
      </c>
      <c r="M688" s="254"/>
      <c r="N688" s="254"/>
      <c r="O688" s="254"/>
      <c r="P688" s="211">
        <f>IF(D688="Ferie",Beregningsdata!$E$6,"0")+IF(D688="Feriefridag",Beregningsdata!$E$12,"0")+IF(D688="Fri",Beregningsdata!$E$11,"0")+IF(D688="Syg",Beregningsdata!$E$8,"0")+IF(D688="Barns Sygedag",Beregningsdata!$E$9,"0")+IF(D688="Barsel",Beregningsdata!$E$10,"0")</f>
        <v>0</v>
      </c>
    </row>
    <row r="689" spans="1:16" ht="16.5" x14ac:dyDescent="0.25">
      <c r="A689" s="173" t="str">
        <f t="shared" si="71"/>
        <v/>
      </c>
      <c r="B689" s="174" t="str">
        <f t="shared" si="72"/>
        <v>Tirsdag</v>
      </c>
      <c r="C689" s="176">
        <f t="shared" si="73"/>
        <v>43774</v>
      </c>
      <c r="D689" s="253"/>
      <c r="E689" s="287">
        <f>IF(B689="mandag",MedarbejderData!$V$22,"0")+IF(B689="tirsdag",MedarbejderData!$W$22,"0")+IF(B689="Onsdag",MedarbejderData!$X$22,"0")+IF(B689="torsdag",MedarbejderData!$Y$22,"0")+IF(B689="fredag",MedarbejderData!$Z$22,"0")+IF(B689="lørdag",MedarbejderData!$AA$22,"0")+IF(B689="søndag",MedarbejderData!$AB$22,"0")</f>
        <v>0</v>
      </c>
      <c r="F689" s="254"/>
      <c r="G689" s="254"/>
      <c r="H689" s="254"/>
      <c r="I689" s="254"/>
      <c r="J689" s="258">
        <f>IF(E689+F689+G689&lt;Beregningsdata!$G$18,E689+F689+G689,E689+F689+G689-Beregningsdata!$G$17)</f>
        <v>0</v>
      </c>
      <c r="K689" s="259" t="str">
        <f>IF(J689&gt;Beregningsdata!$G$26,Beregningsdata!$F$26,IF(AND(J689&lt;J689+Beregningsdata!$F$26,J689&gt;Beregningsdata!$F$25),J689-Beregningsdata!$F$25,""))</f>
        <v/>
      </c>
      <c r="L689" s="259" t="str">
        <f>IF(J689&gt;Beregningsdata!$F$27,J689-Beregningsdata!$F$27,"")</f>
        <v/>
      </c>
      <c r="M689" s="254"/>
      <c r="N689" s="254"/>
      <c r="O689" s="254"/>
      <c r="P689" s="211">
        <f>IF(D689="Ferie",Beregningsdata!$E$6,"0")+IF(D689="Feriefridag",Beregningsdata!$E$12,"0")+IF(D689="Fri",Beregningsdata!$E$11,"0")+IF(D689="Syg",Beregningsdata!$E$8,"0")+IF(D689="Barns Sygedag",Beregningsdata!$E$9,"0")+IF(D689="Barsel",Beregningsdata!$E$10,"0")</f>
        <v>0</v>
      </c>
    </row>
    <row r="690" spans="1:16" ht="16.5" x14ac:dyDescent="0.25">
      <c r="A690" s="173" t="str">
        <f t="shared" si="71"/>
        <v/>
      </c>
      <c r="B690" s="174" t="str">
        <f t="shared" si="72"/>
        <v>Onsdag</v>
      </c>
      <c r="C690" s="176">
        <f t="shared" si="73"/>
        <v>43775</v>
      </c>
      <c r="D690" s="253"/>
      <c r="E690" s="287">
        <f>IF(B690="mandag",MedarbejderData!$V$22,"0")+IF(B690="tirsdag",MedarbejderData!$W$22,"0")+IF(B690="Onsdag",MedarbejderData!$X$22,"0")+IF(B690="torsdag",MedarbejderData!$Y$22,"0")+IF(B690="fredag",MedarbejderData!$Z$22,"0")+IF(B690="lørdag",MedarbejderData!$AA$22,"0")+IF(B690="søndag",MedarbejderData!$AB$22,"0")</f>
        <v>0</v>
      </c>
      <c r="F690" s="254"/>
      <c r="G690" s="254"/>
      <c r="H690" s="254"/>
      <c r="I690" s="254"/>
      <c r="J690" s="258">
        <f>IF(E690+F690+G690&lt;Beregningsdata!$G$18,E690+F690+G690,E690+F690+G690-Beregningsdata!$G$17)</f>
        <v>0</v>
      </c>
      <c r="K690" s="259" t="str">
        <f>IF(J690&gt;Beregningsdata!$G$26,Beregningsdata!$F$26,IF(AND(J690&lt;J690+Beregningsdata!$F$26,J690&gt;Beregningsdata!$F$25),J690-Beregningsdata!$F$25,""))</f>
        <v/>
      </c>
      <c r="L690" s="259" t="str">
        <f>IF(J690&gt;Beregningsdata!$F$27,J690-Beregningsdata!$F$27,"")</f>
        <v/>
      </c>
      <c r="M690" s="254"/>
      <c r="N690" s="254"/>
      <c r="O690" s="254"/>
      <c r="P690" s="211">
        <f>IF(D690="Ferie",Beregningsdata!$E$6,"0")+IF(D690="Feriefridag",Beregningsdata!$E$12,"0")+IF(D690="Fri",Beregningsdata!$E$11,"0")+IF(D690="Syg",Beregningsdata!$E$8,"0")+IF(D690="Barns Sygedag",Beregningsdata!$E$9,"0")+IF(D690="Barsel",Beregningsdata!$E$10,"0")</f>
        <v>0</v>
      </c>
    </row>
    <row r="691" spans="1:16" ht="16.5" x14ac:dyDescent="0.25">
      <c r="A691" s="173" t="str">
        <f t="shared" si="71"/>
        <v/>
      </c>
      <c r="B691" s="174" t="str">
        <f t="shared" si="72"/>
        <v>Torsdag</v>
      </c>
      <c r="C691" s="176">
        <f t="shared" si="73"/>
        <v>43776</v>
      </c>
      <c r="D691" s="253"/>
      <c r="E691" s="287">
        <f>IF(B691="mandag",MedarbejderData!$V$22,"0")+IF(B691="tirsdag",MedarbejderData!$W$22,"0")+IF(B691="Onsdag",MedarbejderData!$X$22,"0")+IF(B691="torsdag",MedarbejderData!$Y$22,"0")+IF(B691="fredag",MedarbejderData!$Z$22,"0")+IF(B691="lørdag",MedarbejderData!$AA$22,"0")+IF(B691="søndag",MedarbejderData!$AB$22,"0")</f>
        <v>0</v>
      </c>
      <c r="F691" s="254"/>
      <c r="G691" s="254"/>
      <c r="H691" s="254"/>
      <c r="I691" s="254"/>
      <c r="J691" s="258">
        <f>IF(E691+F691+G691&lt;Beregningsdata!$G$18,E691+F691+G691,E691+F691+G691-Beregningsdata!$G$17)</f>
        <v>0</v>
      </c>
      <c r="K691" s="259" t="str">
        <f>IF(J691&gt;Beregningsdata!$G$26,Beregningsdata!$F$26,IF(AND(J691&lt;J691+Beregningsdata!$F$26,J691&gt;Beregningsdata!$F$25),J691-Beregningsdata!$F$25,""))</f>
        <v/>
      </c>
      <c r="L691" s="259" t="str">
        <f>IF(J691&gt;Beregningsdata!$F$27,J691-Beregningsdata!$F$27,"")</f>
        <v/>
      </c>
      <c r="M691" s="254"/>
      <c r="N691" s="254"/>
      <c r="O691" s="254"/>
      <c r="P691" s="211">
        <f>IF(D691="Ferie",Beregningsdata!$E$6,"0")+IF(D691="Feriefridag",Beregningsdata!$E$12,"0")+IF(D691="Fri",Beregningsdata!$E$11,"0")+IF(D691="Syg",Beregningsdata!$E$8,"0")+IF(D691="Barns Sygedag",Beregningsdata!$E$9,"0")+IF(D691="Barsel",Beregningsdata!$E$10,"0")</f>
        <v>0</v>
      </c>
    </row>
    <row r="692" spans="1:16" ht="16.5" x14ac:dyDescent="0.25">
      <c r="A692" s="173" t="str">
        <f t="shared" si="71"/>
        <v/>
      </c>
      <c r="B692" s="174" t="str">
        <f t="shared" si="72"/>
        <v>Fredag</v>
      </c>
      <c r="C692" s="176">
        <f t="shared" si="73"/>
        <v>43777</v>
      </c>
      <c r="D692" s="253"/>
      <c r="E692" s="287">
        <f>IF(B692="mandag",MedarbejderData!$V$22,"0")+IF(B692="tirsdag",MedarbejderData!$W$22,"0")+IF(B692="Onsdag",MedarbejderData!$X$22,"0")+IF(B692="torsdag",MedarbejderData!$Y$22,"0")+IF(B692="fredag",MedarbejderData!$Z$22,"0")+IF(B692="lørdag",MedarbejderData!$AA$22,"0")+IF(B692="søndag",MedarbejderData!$AB$22,"0")</f>
        <v>0</v>
      </c>
      <c r="F692" s="254"/>
      <c r="G692" s="254"/>
      <c r="H692" s="254"/>
      <c r="I692" s="254"/>
      <c r="J692" s="258">
        <f>IF(E692+F692+G692&lt;Beregningsdata!$G$18,E692+F692+G692,E692+F692+G692-Beregningsdata!$G$17)</f>
        <v>0</v>
      </c>
      <c r="K692" s="259" t="str">
        <f>IF(J692&gt;Beregningsdata!$G$26,Beregningsdata!$F$26,IF(AND(J692&lt;J692+Beregningsdata!$F$26,J692&gt;Beregningsdata!$F$25),J692-Beregningsdata!$F$25,""))</f>
        <v/>
      </c>
      <c r="L692" s="259" t="str">
        <f>IF(J692&gt;Beregningsdata!$F$27,J692-Beregningsdata!$F$27,"")</f>
        <v/>
      </c>
      <c r="M692" s="254"/>
      <c r="N692" s="254"/>
      <c r="O692" s="254"/>
      <c r="P692" s="211">
        <f>IF(D692="Ferie",Beregningsdata!$E$6,"0")+IF(D692="Feriefridag",Beregningsdata!$E$12,"0")+IF(D692="Fri",Beregningsdata!$E$11,"0")+IF(D692="Syg",Beregningsdata!$E$8,"0")+IF(D692="Barns Sygedag",Beregningsdata!$E$9,"0")+IF(D692="Barsel",Beregningsdata!$E$10,"0")</f>
        <v>0</v>
      </c>
    </row>
    <row r="693" spans="1:16" ht="16.5" x14ac:dyDescent="0.25">
      <c r="A693" s="173" t="str">
        <f t="shared" si="71"/>
        <v/>
      </c>
      <c r="B693" s="174" t="str">
        <f t="shared" si="72"/>
        <v>Lørdag</v>
      </c>
      <c r="C693" s="176">
        <f t="shared" si="73"/>
        <v>43778</v>
      </c>
      <c r="D693" s="253"/>
      <c r="E693" s="287">
        <f>IF(B693="mandag",MedarbejderData!$V$22,"0")+IF(B693="tirsdag",MedarbejderData!$W$22,"0")+IF(B693="Onsdag",MedarbejderData!$X$22,"0")+IF(B693="torsdag",MedarbejderData!$Y$22,"0")+IF(B693="fredag",MedarbejderData!$Z$22,"0")+IF(B693="lørdag",MedarbejderData!$AA$22,"0")+IF(B693="søndag",MedarbejderData!$AB$22,"0")</f>
        <v>0</v>
      </c>
      <c r="F693" s="254"/>
      <c r="G693" s="254"/>
      <c r="H693" s="254"/>
      <c r="I693" s="254"/>
      <c r="J693" s="258">
        <f>IF(E693+F693+G693&lt;Beregningsdata!$G$18,E693+F693+G693,E693+F693+G693-Beregningsdata!$G$17)</f>
        <v>0</v>
      </c>
      <c r="K693" s="259" t="str">
        <f>IF(J693&gt;Beregningsdata!$G$26,Beregningsdata!$F$26,IF(AND(J693&lt;J693+Beregningsdata!$F$26,J693&gt;Beregningsdata!$F$25),J693-Beregningsdata!$F$25,""))</f>
        <v/>
      </c>
      <c r="L693" s="259" t="str">
        <f>IF(J693&gt;Beregningsdata!$F$27,J693-Beregningsdata!$F$27,"")</f>
        <v/>
      </c>
      <c r="M693" s="254"/>
      <c r="N693" s="254"/>
      <c r="O693" s="254"/>
      <c r="P693" s="211">
        <f>IF(D693="Ferie",Beregningsdata!$E$6,"0")+IF(D693="Feriefridag",Beregningsdata!$E$12,"0")+IF(D693="Fri",Beregningsdata!$E$11,"0")+IF(D693="Syg",Beregningsdata!$E$8,"0")+IF(D693="Barns Sygedag",Beregningsdata!$E$9,"0")+IF(D693="Barsel",Beregningsdata!$E$10,"0")</f>
        <v>0</v>
      </c>
    </row>
    <row r="694" spans="1:16" ht="16.5" x14ac:dyDescent="0.25">
      <c r="A694" s="173" t="str">
        <f t="shared" si="71"/>
        <v/>
      </c>
      <c r="B694" s="174" t="str">
        <f t="shared" si="72"/>
        <v>Søndag</v>
      </c>
      <c r="C694" s="176">
        <f t="shared" si="73"/>
        <v>43779</v>
      </c>
      <c r="D694" s="253"/>
      <c r="E694" s="287">
        <f>IF(B694="mandag",MedarbejderData!$V$22,"0")+IF(B694="tirsdag",MedarbejderData!$W$22,"0")+IF(B694="Onsdag",MedarbejderData!$X$22,"0")+IF(B694="torsdag",MedarbejderData!$Y$22,"0")+IF(B694="fredag",MedarbejderData!$Z$22,"0")+IF(B694="lørdag",MedarbejderData!$AA$22,"0")+IF(B694="søndag",MedarbejderData!$AB$22,"0")</f>
        <v>0</v>
      </c>
      <c r="F694" s="254"/>
      <c r="G694" s="254"/>
      <c r="H694" s="254"/>
      <c r="I694" s="254"/>
      <c r="J694" s="258">
        <f>IF(E694+F694+G694&lt;Beregningsdata!$G$18,E694+F694+G694,E694+F694+G694-Beregningsdata!$G$17)</f>
        <v>0</v>
      </c>
      <c r="K694" s="259" t="str">
        <f>IF(J694&gt;Beregningsdata!$G$26,Beregningsdata!$F$26,IF(AND(J694&lt;J694+Beregningsdata!$F$26,J694&gt;Beregningsdata!$F$25),J694-Beregningsdata!$F$25,""))</f>
        <v/>
      </c>
      <c r="L694" s="259" t="str">
        <f>IF(J694&gt;Beregningsdata!$F$27,J694-Beregningsdata!$F$27,"")</f>
        <v/>
      </c>
      <c r="M694" s="254"/>
      <c r="N694" s="254"/>
      <c r="O694" s="254"/>
      <c r="P694" s="211">
        <f>IF(D694="Ferie",Beregningsdata!$E$6,"0")+IF(D694="Feriefridag",Beregningsdata!$E$12,"0")+IF(D694="Fri",Beregningsdata!$E$11,"0")+IF(D694="Syg",Beregningsdata!$E$8,"0")+IF(D694="Barns Sygedag",Beregningsdata!$E$9,"0")+IF(D694="Barsel",Beregningsdata!$E$10,"0")</f>
        <v>0</v>
      </c>
    </row>
    <row r="695" spans="1:16" ht="16.5" x14ac:dyDescent="0.25">
      <c r="A695" s="173">
        <f t="shared" si="71"/>
        <v>46</v>
      </c>
      <c r="B695" s="174" t="str">
        <f t="shared" si="72"/>
        <v>Mandag</v>
      </c>
      <c r="C695" s="176">
        <f t="shared" si="73"/>
        <v>43780</v>
      </c>
      <c r="D695" s="253"/>
      <c r="E695" s="287">
        <f>IF(B695="mandag",MedarbejderData!$V$22,"0")+IF(B695="tirsdag",MedarbejderData!$W$22,"0")+IF(B695="Onsdag",MedarbejderData!$X$22,"0")+IF(B695="torsdag",MedarbejderData!$Y$22,"0")+IF(B695="fredag",MedarbejderData!$Z$22,"0")+IF(B695="lørdag",MedarbejderData!$AA$22,"0")+IF(B695="søndag",MedarbejderData!$AB$22,"0")</f>
        <v>0</v>
      </c>
      <c r="F695" s="254"/>
      <c r="G695" s="254"/>
      <c r="H695" s="254"/>
      <c r="I695" s="254"/>
      <c r="J695" s="258">
        <f>IF(E695+F695+G695&lt;Beregningsdata!$G$18,E695+F695+G695,E695+F695+G695-Beregningsdata!$G$17)</f>
        <v>0</v>
      </c>
      <c r="K695" s="259" t="str">
        <f>IF(J695&gt;Beregningsdata!$G$26,Beregningsdata!$F$26,IF(AND(J695&lt;J695+Beregningsdata!$F$26,J695&gt;Beregningsdata!$F$25),J695-Beregningsdata!$F$25,""))</f>
        <v/>
      </c>
      <c r="L695" s="259" t="str">
        <f>IF(J695&gt;Beregningsdata!$F$27,J695-Beregningsdata!$F$27,"")</f>
        <v/>
      </c>
      <c r="M695" s="254"/>
      <c r="N695" s="254"/>
      <c r="O695" s="254"/>
      <c r="P695" s="211">
        <f>IF(D695="Ferie",Beregningsdata!$E$6,"0")+IF(D695="Feriefridag",Beregningsdata!$E$12,"0")+IF(D695="Fri",Beregningsdata!$E$11,"0")+IF(D695="Syg",Beregningsdata!$E$8,"0")+IF(D695="Barns Sygedag",Beregningsdata!$E$9,"0")+IF(D695="Barsel",Beregningsdata!$E$10,"0")</f>
        <v>0</v>
      </c>
    </row>
    <row r="696" spans="1:16" ht="16.5" x14ac:dyDescent="0.25">
      <c r="A696" s="173" t="str">
        <f t="shared" si="71"/>
        <v/>
      </c>
      <c r="B696" s="174" t="str">
        <f t="shared" si="72"/>
        <v>Tirsdag</v>
      </c>
      <c r="C696" s="176">
        <f t="shared" si="73"/>
        <v>43781</v>
      </c>
      <c r="D696" s="253"/>
      <c r="E696" s="287">
        <f>IF(B696="mandag",MedarbejderData!$V$22,"0")+IF(B696="tirsdag",MedarbejderData!$W$22,"0")+IF(B696="Onsdag",MedarbejderData!$X$22,"0")+IF(B696="torsdag",MedarbejderData!$Y$22,"0")+IF(B696="fredag",MedarbejderData!$Z$22,"0")+IF(B696="lørdag",MedarbejderData!$AA$22,"0")+IF(B696="søndag",MedarbejderData!$AB$22,"0")</f>
        <v>0</v>
      </c>
      <c r="F696" s="254"/>
      <c r="G696" s="254"/>
      <c r="H696" s="254"/>
      <c r="I696" s="254"/>
      <c r="J696" s="258">
        <f>IF(E696+F696+G696&lt;Beregningsdata!$G$18,E696+F696+G696,E696+F696+G696-Beregningsdata!$G$17)</f>
        <v>0</v>
      </c>
      <c r="K696" s="259" t="str">
        <f>IF(J696&gt;Beregningsdata!$G$26,Beregningsdata!$F$26,IF(AND(J696&lt;J696+Beregningsdata!$F$26,J696&gt;Beregningsdata!$F$25),J696-Beregningsdata!$F$25,""))</f>
        <v/>
      </c>
      <c r="L696" s="259" t="str">
        <f>IF(J696&gt;Beregningsdata!$F$27,J696-Beregningsdata!$F$27,"")</f>
        <v/>
      </c>
      <c r="M696" s="254"/>
      <c r="N696" s="254"/>
      <c r="O696" s="254"/>
      <c r="P696" s="211">
        <f>IF(D696="Ferie",Beregningsdata!$E$6,"0")+IF(D696="Feriefridag",Beregningsdata!$E$12,"0")+IF(D696="Fri",Beregningsdata!$E$11,"0")+IF(D696="Syg",Beregningsdata!$E$8,"0")+IF(D696="Barns Sygedag",Beregningsdata!$E$9,"0")+IF(D696="Barsel",Beregningsdata!$E$10,"0")</f>
        <v>0</v>
      </c>
    </row>
    <row r="697" spans="1:16" ht="16.5" x14ac:dyDescent="0.25">
      <c r="A697" s="173" t="str">
        <f t="shared" si="71"/>
        <v/>
      </c>
      <c r="B697" s="174" t="str">
        <f t="shared" si="72"/>
        <v>Onsdag</v>
      </c>
      <c r="C697" s="176">
        <f t="shared" si="73"/>
        <v>43782</v>
      </c>
      <c r="D697" s="253"/>
      <c r="E697" s="287">
        <f>IF(B697="mandag",MedarbejderData!$V$22,"0")+IF(B697="tirsdag",MedarbejderData!$W$22,"0")+IF(B697="Onsdag",MedarbejderData!$X$22,"0")+IF(B697="torsdag",MedarbejderData!$Y$22,"0")+IF(B697="fredag",MedarbejderData!$Z$22,"0")+IF(B697="lørdag",MedarbejderData!$AA$22,"0")+IF(B697="søndag",MedarbejderData!$AB$22,"0")</f>
        <v>0</v>
      </c>
      <c r="F697" s="254"/>
      <c r="G697" s="254"/>
      <c r="H697" s="254"/>
      <c r="I697" s="254"/>
      <c r="J697" s="258">
        <f>IF(E697+F697+G697&lt;Beregningsdata!$G$18,E697+F697+G697,E697+F697+G697-Beregningsdata!$G$17)</f>
        <v>0</v>
      </c>
      <c r="K697" s="259" t="str">
        <f>IF(J697&gt;Beregningsdata!$G$26,Beregningsdata!$F$26,IF(AND(J697&lt;J697+Beregningsdata!$F$26,J697&gt;Beregningsdata!$F$25),J697-Beregningsdata!$F$25,""))</f>
        <v/>
      </c>
      <c r="L697" s="259" t="str">
        <f>IF(J697&gt;Beregningsdata!$F$27,J697-Beregningsdata!$F$27,"")</f>
        <v/>
      </c>
      <c r="M697" s="254"/>
      <c r="N697" s="254"/>
      <c r="O697" s="254"/>
      <c r="P697" s="211">
        <f>IF(D697="Ferie",Beregningsdata!$E$6,"0")+IF(D697="Feriefridag",Beregningsdata!$E$12,"0")+IF(D697="Fri",Beregningsdata!$E$11,"0")+IF(D697="Syg",Beregningsdata!$E$8,"0")+IF(D697="Barns Sygedag",Beregningsdata!$E$9,"0")+IF(D697="Barsel",Beregningsdata!$E$10,"0")</f>
        <v>0</v>
      </c>
    </row>
    <row r="698" spans="1:16" ht="16.5" x14ac:dyDescent="0.25">
      <c r="A698" s="173" t="str">
        <f t="shared" si="71"/>
        <v/>
      </c>
      <c r="B698" s="174" t="str">
        <f t="shared" si="72"/>
        <v>Torsdag</v>
      </c>
      <c r="C698" s="176">
        <f t="shared" si="73"/>
        <v>43783</v>
      </c>
      <c r="D698" s="253"/>
      <c r="E698" s="287">
        <f>IF(B698="mandag",MedarbejderData!$V$22,"0")+IF(B698="tirsdag",MedarbejderData!$W$22,"0")+IF(B698="Onsdag",MedarbejderData!$X$22,"0")+IF(B698="torsdag",MedarbejderData!$Y$22,"0")+IF(B698="fredag",MedarbejderData!$Z$22,"0")+IF(B698="lørdag",MedarbejderData!$AA$22,"0")+IF(B698="søndag",MedarbejderData!$AB$22,"0")</f>
        <v>0</v>
      </c>
      <c r="F698" s="254"/>
      <c r="G698" s="254"/>
      <c r="H698" s="254"/>
      <c r="I698" s="254"/>
      <c r="J698" s="258">
        <f>IF(E698+F698+G698&lt;Beregningsdata!$G$18,E698+F698+G698,E698+F698+G698-Beregningsdata!$G$17)</f>
        <v>0</v>
      </c>
      <c r="K698" s="259" t="str">
        <f>IF(J698&gt;Beregningsdata!$G$26,Beregningsdata!$F$26,IF(AND(J698&lt;J698+Beregningsdata!$F$26,J698&gt;Beregningsdata!$F$25),J698-Beregningsdata!$F$25,""))</f>
        <v/>
      </c>
      <c r="L698" s="259" t="str">
        <f>IF(J698&gt;Beregningsdata!$F$27,J698-Beregningsdata!$F$27,"")</f>
        <v/>
      </c>
      <c r="M698" s="254"/>
      <c r="N698" s="254"/>
      <c r="O698" s="254"/>
      <c r="P698" s="211">
        <f>IF(D698="Ferie",Beregningsdata!$E$6,"0")+IF(D698="Feriefridag",Beregningsdata!$E$12,"0")+IF(D698="Fri",Beregningsdata!$E$11,"0")+IF(D698="Syg",Beregningsdata!$E$8,"0")+IF(D698="Barns Sygedag",Beregningsdata!$E$9,"0")+IF(D698="Barsel",Beregningsdata!$E$10,"0")</f>
        <v>0</v>
      </c>
    </row>
    <row r="699" spans="1:16" ht="16.5" x14ac:dyDescent="0.25">
      <c r="A699" s="173" t="str">
        <f t="shared" si="71"/>
        <v/>
      </c>
      <c r="B699" s="174" t="str">
        <f t="shared" si="72"/>
        <v>Fredag</v>
      </c>
      <c r="C699" s="176">
        <f t="shared" si="73"/>
        <v>43784</v>
      </c>
      <c r="D699" s="253"/>
      <c r="E699" s="287">
        <f>IF(B699="mandag",MedarbejderData!$V$22,"0")+IF(B699="tirsdag",MedarbejderData!$W$22,"0")+IF(B699="Onsdag",MedarbejderData!$X$22,"0")+IF(B699="torsdag",MedarbejderData!$Y$22,"0")+IF(B699="fredag",MedarbejderData!$Z$22,"0")+IF(B699="lørdag",MedarbejderData!$AA$22,"0")+IF(B699="søndag",MedarbejderData!$AB$22,"0")</f>
        <v>0</v>
      </c>
      <c r="F699" s="254"/>
      <c r="G699" s="254"/>
      <c r="H699" s="254"/>
      <c r="I699" s="254"/>
      <c r="J699" s="258">
        <f>IF(E699+F699+G699&lt;Beregningsdata!$G$18,E699+F699+G699,E699+F699+G699-Beregningsdata!$G$17)</f>
        <v>0</v>
      </c>
      <c r="K699" s="259" t="str">
        <f>IF(J699&gt;Beregningsdata!$G$26,Beregningsdata!$F$26,IF(AND(J699&lt;J699+Beregningsdata!$F$26,J699&gt;Beregningsdata!$F$25),J699-Beregningsdata!$F$25,""))</f>
        <v/>
      </c>
      <c r="L699" s="259" t="str">
        <f>IF(J699&gt;Beregningsdata!$F$27,J699-Beregningsdata!$F$27,"")</f>
        <v/>
      </c>
      <c r="M699" s="254"/>
      <c r="N699" s="254"/>
      <c r="O699" s="254"/>
      <c r="P699" s="211">
        <f>IF(D699="Ferie",Beregningsdata!$E$6,"0")+IF(D699="Feriefridag",Beregningsdata!$E$12,"0")+IF(D699="Fri",Beregningsdata!$E$11,"0")+IF(D699="Syg",Beregningsdata!$E$8,"0")+IF(D699="Barns Sygedag",Beregningsdata!$E$9,"0")+IF(D699="Barsel",Beregningsdata!$E$10,"0")</f>
        <v>0</v>
      </c>
    </row>
    <row r="700" spans="1:16" ht="16.5" x14ac:dyDescent="0.25">
      <c r="A700" s="173" t="str">
        <f t="shared" si="71"/>
        <v/>
      </c>
      <c r="B700" s="174" t="str">
        <f t="shared" si="72"/>
        <v>Lørdag</v>
      </c>
      <c r="C700" s="176">
        <f t="shared" si="73"/>
        <v>43785</v>
      </c>
      <c r="D700" s="253"/>
      <c r="E700" s="287">
        <f>IF(B700="mandag",MedarbejderData!$V$22,"0")+IF(B700="tirsdag",MedarbejderData!$W$22,"0")+IF(B700="Onsdag",MedarbejderData!$X$22,"0")+IF(B700="torsdag",MedarbejderData!$Y$22,"0")+IF(B700="fredag",MedarbejderData!$Z$22,"0")+IF(B700="lørdag",MedarbejderData!$AA$22,"0")+IF(B700="søndag",MedarbejderData!$AB$22,"0")</f>
        <v>0</v>
      </c>
      <c r="F700" s="254"/>
      <c r="G700" s="254"/>
      <c r="H700" s="254"/>
      <c r="I700" s="254"/>
      <c r="J700" s="258">
        <f>IF(E700+F700+G700&lt;Beregningsdata!$G$18,E700+F700+G700,E700+F700+G700-Beregningsdata!$G$17)</f>
        <v>0</v>
      </c>
      <c r="K700" s="259" t="str">
        <f>IF(J700&gt;Beregningsdata!$G$26,Beregningsdata!$F$26,IF(AND(J700&lt;J700+Beregningsdata!$F$26,J700&gt;Beregningsdata!$F$25),J700-Beregningsdata!$F$25,""))</f>
        <v/>
      </c>
      <c r="L700" s="259" t="str">
        <f>IF(J700&gt;Beregningsdata!$F$27,J700-Beregningsdata!$F$27,"")</f>
        <v/>
      </c>
      <c r="M700" s="254"/>
      <c r="N700" s="254"/>
      <c r="O700" s="254"/>
      <c r="P700" s="211">
        <f>IF(D700="Ferie",Beregningsdata!$E$6,"0")+IF(D700="Feriefridag",Beregningsdata!$E$12,"0")+IF(D700="Fri",Beregningsdata!$E$11,"0")+IF(D700="Syg",Beregningsdata!$E$8,"0")+IF(D700="Barns Sygedag",Beregningsdata!$E$9,"0")+IF(D700="Barsel",Beregningsdata!$E$10,"0")</f>
        <v>0</v>
      </c>
    </row>
    <row r="701" spans="1:16" ht="16.5" x14ac:dyDescent="0.25">
      <c r="A701" s="173" t="str">
        <f t="shared" si="71"/>
        <v/>
      </c>
      <c r="B701" s="174" t="str">
        <f t="shared" si="72"/>
        <v>Søndag</v>
      </c>
      <c r="C701" s="176">
        <f t="shared" si="73"/>
        <v>43786</v>
      </c>
      <c r="D701" s="253"/>
      <c r="E701" s="287">
        <f>IF(B701="mandag",MedarbejderData!$V$22,"0")+IF(B701="tirsdag",MedarbejderData!$W$22,"0")+IF(B701="Onsdag",MedarbejderData!$X$22,"0")+IF(B701="torsdag",MedarbejderData!$Y$22,"0")+IF(B701="fredag",MedarbejderData!$Z$22,"0")+IF(B701="lørdag",MedarbejderData!$AA$22,"0")+IF(B701="søndag",MedarbejderData!$AB$22,"0")</f>
        <v>0</v>
      </c>
      <c r="F701" s="254"/>
      <c r="G701" s="254"/>
      <c r="H701" s="254"/>
      <c r="I701" s="254"/>
      <c r="J701" s="258">
        <f>IF(E701+F701+G701&lt;Beregningsdata!$G$18,E701+F701+G701,E701+F701+G701-Beregningsdata!$G$17)</f>
        <v>0</v>
      </c>
      <c r="K701" s="259" t="str">
        <f>IF(J701&gt;Beregningsdata!$G$26,Beregningsdata!$F$26,IF(AND(J701&lt;J701+Beregningsdata!$F$26,J701&gt;Beregningsdata!$F$25),J701-Beregningsdata!$F$25,""))</f>
        <v/>
      </c>
      <c r="L701" s="259" t="str">
        <f>IF(J701&gt;Beregningsdata!$F$27,J701-Beregningsdata!$F$27,"")</f>
        <v/>
      </c>
      <c r="M701" s="254"/>
      <c r="N701" s="254"/>
      <c r="O701" s="254"/>
      <c r="P701" s="211">
        <f>IF(D701="Ferie",Beregningsdata!$E$6,"0")+IF(D701="Feriefridag",Beregningsdata!$E$12,"0")+IF(D701="Fri",Beregningsdata!$E$11,"0")+IF(D701="Syg",Beregningsdata!$E$8,"0")+IF(D701="Barns Sygedag",Beregningsdata!$E$9,"0")+IF(D701="Barsel",Beregningsdata!$E$10,"0")</f>
        <v>0</v>
      </c>
    </row>
    <row r="702" spans="1:16" ht="16.5" x14ac:dyDescent="0.25">
      <c r="A702" s="173">
        <f t="shared" si="71"/>
        <v>47</v>
      </c>
      <c r="B702" s="174" t="str">
        <f t="shared" si="72"/>
        <v>Mandag</v>
      </c>
      <c r="C702" s="177">
        <f t="shared" si="73"/>
        <v>43787</v>
      </c>
      <c r="D702" s="253"/>
      <c r="E702" s="287">
        <f>IF(B702="mandag",MedarbejderData!$V$22,"0")+IF(B702="tirsdag",MedarbejderData!$W$22,"0")+IF(B702="Onsdag",MedarbejderData!$X$22,"0")+IF(B702="torsdag",MedarbejderData!$Y$22,"0")+IF(B702="fredag",MedarbejderData!$Z$22,"0")+IF(B702="lørdag",MedarbejderData!$AA$22,"0")+IF(B702="søndag",MedarbejderData!$AB$22,"0")</f>
        <v>0</v>
      </c>
      <c r="F702" s="254"/>
      <c r="G702" s="254"/>
      <c r="H702" s="254"/>
      <c r="I702" s="254"/>
      <c r="J702" s="258">
        <f>IF(E702+F702+G702&lt;Beregningsdata!$G$18,E702+F702+G702,E702+F702+G702-Beregningsdata!$G$17)</f>
        <v>0</v>
      </c>
      <c r="K702" s="259" t="str">
        <f>IF(J702&gt;Beregningsdata!$G$26,Beregningsdata!$F$26,IF(AND(J702&lt;J702+Beregningsdata!$F$26,J702&gt;Beregningsdata!$F$25),J702-Beregningsdata!$F$25,""))</f>
        <v/>
      </c>
      <c r="L702" s="259" t="str">
        <f>IF(J702&gt;Beregningsdata!$F$27,J702-Beregningsdata!$F$27,"")</f>
        <v/>
      </c>
      <c r="M702" s="254"/>
      <c r="N702" s="254"/>
      <c r="O702" s="254"/>
      <c r="P702" s="212">
        <f>IF(D702="Ferie",Beregningsdata!$E$6,"0")+IF(D702="Feriefridag",Beregningsdata!$E$12,"0")+IF(D702="Fri",Beregningsdata!$E$11,"0")+IF(D702="Syg",Beregningsdata!$E$8,"0")+IF(D702="Barns Sygedag",Beregningsdata!$E$9,"0")+IF(D702="Barsel",Beregningsdata!$E$10,"0")</f>
        <v>0</v>
      </c>
    </row>
    <row r="703" spans="1:16" ht="16.5" x14ac:dyDescent="0.25">
      <c r="A703" s="178"/>
      <c r="B703" s="179"/>
      <c r="C703" s="180"/>
      <c r="D703" s="206"/>
      <c r="E703" s="215">
        <f>SUM(E668:E702)</f>
        <v>0</v>
      </c>
      <c r="F703" s="215">
        <f t="shared" ref="F703:I703" si="74">SUM(F668:F702)</f>
        <v>0</v>
      </c>
      <c r="G703" s="215">
        <f t="shared" si="74"/>
        <v>0</v>
      </c>
      <c r="H703" s="215">
        <f t="shared" si="74"/>
        <v>0</v>
      </c>
      <c r="I703" s="215">
        <f t="shared" si="74"/>
        <v>0</v>
      </c>
      <c r="J703" s="215">
        <f>SUM(J668:J702)</f>
        <v>0</v>
      </c>
      <c r="K703" s="215">
        <f t="shared" ref="K703:N703" si="75">SUM(K668:K702)</f>
        <v>0</v>
      </c>
      <c r="L703" s="215">
        <f t="shared" si="75"/>
        <v>0</v>
      </c>
      <c r="M703" s="215">
        <f t="shared" si="75"/>
        <v>0</v>
      </c>
      <c r="N703" s="215">
        <f t="shared" si="75"/>
        <v>0</v>
      </c>
      <c r="O703" s="215">
        <f>SUM(O668:O702)</f>
        <v>0</v>
      </c>
      <c r="P703" s="221"/>
    </row>
    <row r="704" spans="1:16" x14ac:dyDescent="0.25">
      <c r="A704" s="182"/>
      <c r="B704" s="183"/>
      <c r="C704" s="183"/>
      <c r="D704" s="183"/>
      <c r="E704" s="184"/>
      <c r="F704" s="184"/>
      <c r="G704" s="184"/>
      <c r="H704" s="184"/>
      <c r="I704" s="184"/>
      <c r="J704" s="184"/>
      <c r="K704" s="184"/>
      <c r="L704" s="184"/>
      <c r="M704" s="184"/>
      <c r="N704" s="184"/>
      <c r="O704" s="184"/>
      <c r="P704" s="186"/>
    </row>
    <row r="705" spans="1:16" x14ac:dyDescent="0.25">
      <c r="A705" s="187" t="s">
        <v>87</v>
      </c>
      <c r="B705" s="343"/>
      <c r="C705" s="344"/>
      <c r="D705" s="267"/>
      <c r="E705" s="269"/>
      <c r="F705" s="268"/>
      <c r="G705" s="185"/>
      <c r="H705" s="185"/>
      <c r="I705" s="185"/>
      <c r="J705" s="185"/>
      <c r="K705" s="185"/>
      <c r="L705" s="185"/>
      <c r="M705" s="185"/>
      <c r="N705" s="185"/>
      <c r="O705" s="185"/>
      <c r="P705" s="186"/>
    </row>
    <row r="706" spans="1:16" x14ac:dyDescent="0.25">
      <c r="A706" s="187" t="s">
        <v>87</v>
      </c>
      <c r="B706" s="343"/>
      <c r="C706" s="345"/>
      <c r="D706" s="267"/>
      <c r="E706" s="269"/>
      <c r="F706" s="268"/>
      <c r="G706" s="185"/>
      <c r="H706" s="185"/>
      <c r="I706" s="185"/>
      <c r="J706" s="185"/>
      <c r="K706" s="185"/>
      <c r="L706" s="185"/>
      <c r="M706" s="185"/>
      <c r="N706" s="185"/>
      <c r="O706" s="185"/>
      <c r="P706" s="186"/>
    </row>
    <row r="707" spans="1:16" x14ac:dyDescent="0.25">
      <c r="A707" s="187" t="s">
        <v>87</v>
      </c>
      <c r="B707" s="343"/>
      <c r="C707" s="345"/>
      <c r="D707" s="267"/>
      <c r="E707" s="269"/>
      <c r="F707" s="268"/>
      <c r="G707" s="185"/>
      <c r="H707" s="185"/>
      <c r="I707" s="185"/>
      <c r="J707" s="185"/>
      <c r="K707" s="185"/>
      <c r="L707" s="185"/>
      <c r="M707" s="185"/>
      <c r="N707" s="185"/>
      <c r="O707" s="185"/>
      <c r="P707" s="186"/>
    </row>
    <row r="708" spans="1:16" x14ac:dyDescent="0.25">
      <c r="A708" s="188"/>
      <c r="B708" s="189"/>
      <c r="C708" s="189"/>
      <c r="D708" s="189"/>
      <c r="E708" s="190"/>
      <c r="F708" s="190"/>
      <c r="G708" s="190"/>
      <c r="H708" s="190"/>
      <c r="I708" s="190"/>
      <c r="J708" s="190"/>
      <c r="K708" s="190"/>
      <c r="L708" s="190"/>
      <c r="M708" s="190"/>
      <c r="N708" s="190"/>
      <c r="O708" s="190"/>
      <c r="P708" s="191"/>
    </row>
    <row r="709" spans="1:16" x14ac:dyDescent="0.25">
      <c r="A709" s="192"/>
      <c r="B709" s="192"/>
      <c r="C709" s="192"/>
      <c r="D709" s="192"/>
      <c r="E709" s="193"/>
      <c r="F709" s="193"/>
      <c r="G709" s="193"/>
      <c r="H709" s="193"/>
      <c r="I709" s="193"/>
      <c r="J709" s="193"/>
      <c r="K709" s="193"/>
      <c r="L709" s="193"/>
      <c r="M709" s="193"/>
      <c r="N709" s="193"/>
      <c r="O709" s="193"/>
      <c r="P709" s="192"/>
    </row>
    <row r="710" spans="1:16" x14ac:dyDescent="0.25">
      <c r="A710" s="1">
        <v>16</v>
      </c>
    </row>
    <row r="711" spans="1:16" x14ac:dyDescent="0.25">
      <c r="A711" s="347" t="s">
        <v>0</v>
      </c>
      <c r="B711" s="348"/>
      <c r="C711" s="240" t="s">
        <v>148</v>
      </c>
      <c r="D711" s="172" t="s">
        <v>1</v>
      </c>
      <c r="E711" s="265"/>
    </row>
    <row r="712" spans="1:16" x14ac:dyDescent="0.25">
      <c r="A712" s="349" t="str">
        <f>MedarbejderData!B23</f>
        <v>n16</v>
      </c>
      <c r="B712" s="350"/>
      <c r="C712" s="243" t="str">
        <f>MedarbejderData!C23</f>
        <v>l16</v>
      </c>
      <c r="D712" s="243" t="str">
        <f>MedarbejderData!D23</f>
        <v>a16</v>
      </c>
      <c r="E712" s="266"/>
    </row>
    <row r="713" spans="1:16" ht="28.5" customHeight="1" x14ac:dyDescent="0.25">
      <c r="A713" s="346" t="s">
        <v>222</v>
      </c>
      <c r="B713" s="346" t="s">
        <v>150</v>
      </c>
      <c r="C713" s="346" t="s">
        <v>225</v>
      </c>
      <c r="D713" s="351" t="s">
        <v>224</v>
      </c>
      <c r="E713" s="346" t="str">
        <f>Beregningsdata!B21</f>
        <v>Rengøring</v>
      </c>
      <c r="F713" s="346" t="str">
        <f>Beregningsdata!C21</f>
        <v>Ventilation</v>
      </c>
      <c r="G713" s="346" t="str">
        <f>Beregningsdata!D21</f>
        <v>Vinduespolering</v>
      </c>
      <c r="H713" s="346" t="str">
        <f>Beregningsdata!E21</f>
        <v>Rengøring</v>
      </c>
      <c r="I713" s="346" t="str">
        <f>Beregningsdata!F21</f>
        <v>Graffiti</v>
      </c>
      <c r="J713" s="346" t="s">
        <v>230</v>
      </c>
      <c r="K713" s="328" t="s">
        <v>226</v>
      </c>
      <c r="L713" s="328" t="s">
        <v>60</v>
      </c>
      <c r="M713" s="328" t="s">
        <v>228</v>
      </c>
      <c r="N713" s="328" t="s">
        <v>227</v>
      </c>
      <c r="O713" s="328" t="s">
        <v>229</v>
      </c>
      <c r="P713" s="346" t="s">
        <v>223</v>
      </c>
    </row>
    <row r="714" spans="1:16" x14ac:dyDescent="0.25">
      <c r="A714" s="341"/>
      <c r="B714" s="341"/>
      <c r="C714" s="341"/>
      <c r="D714" s="352"/>
      <c r="E714" s="341"/>
      <c r="F714" s="341"/>
      <c r="G714" s="341"/>
      <c r="H714" s="341"/>
      <c r="I714" s="341"/>
      <c r="J714" s="341"/>
      <c r="K714" s="330"/>
      <c r="L714" s="330"/>
      <c r="M714" s="330"/>
      <c r="N714" s="330"/>
      <c r="O714" s="330"/>
      <c r="P714" s="340"/>
    </row>
    <row r="715" spans="1:16" ht="16.5" x14ac:dyDescent="0.25">
      <c r="A715" s="173" t="str">
        <f t="shared" ref="A715:A749" si="76">IF(OR(SUM(C715)&lt;360,AND(ROW()&lt;&gt;3,WEEKDAY(C715,WDT)&lt;&gt;1)),"",TRUNC((C715-WEEKDAY(C715,WDT)-DATE(YEAR(C715+4-WEEKDAY(C715,WDT)),1,-10))/7))</f>
        <v/>
      </c>
      <c r="B715" s="174" t="str">
        <f>PROPER(TEXT(C715,"dddd"))</f>
        <v>Tirsdag</v>
      </c>
      <c r="C715" s="175">
        <f>A3</f>
        <v>43753</v>
      </c>
      <c r="D715" s="253"/>
      <c r="E715" s="287">
        <f>IF(B715="mandag",MedarbejderData!$V$23,"0")+IF(B715="tirsdag",MedarbejderData!$W$23,"0")+IF(B715="Onsdag",MedarbejderData!$X$23,"0")+IF(B715="torsdag",MedarbejderData!$Y$23,"0")+IF(B715="fredag",MedarbejderData!$Z$23,"0")+IF(B715="lørdag",MedarbejderData!$AA$23,"0")+IF(B715="søndag",MedarbejderData!$AB$23,"0")</f>
        <v>0</v>
      </c>
      <c r="F715" s="254"/>
      <c r="G715" s="254"/>
      <c r="H715" s="254"/>
      <c r="I715" s="254"/>
      <c r="J715" s="258">
        <f>IF(E715+F715+G715&lt;Beregningsdata!$G$18,E715+F715+G715,E715+F715+G715-Beregningsdata!$G$17)</f>
        <v>0</v>
      </c>
      <c r="K715" s="259" t="str">
        <f>IF(J715&gt;Beregningsdata!$G$26,Beregningsdata!$F$26,IF(AND(J715&lt;J715+Beregningsdata!$F$26,J715&gt;Beregningsdata!$F$25),J715-Beregningsdata!$F$25,""))</f>
        <v/>
      </c>
      <c r="L715" s="259" t="str">
        <f>IF(J715&gt;Beregningsdata!$F$27,J715-Beregningsdata!$F$27,"")</f>
        <v/>
      </c>
      <c r="M715" s="254"/>
      <c r="N715" s="254"/>
      <c r="O715" s="254"/>
      <c r="P715" s="210">
        <f>IF(D715="Ferie",Beregningsdata!$E$6,"0")+IF(D715="Feriefridag",Beregningsdata!$E$12,"0")+IF(D715="Fri",Beregningsdata!$E$11,"0")+IF(D715="Syg",Beregningsdata!$E$8,"0")+IF(D715="Barns Sygedag",Beregningsdata!$E$9,"0")+IF(D715="Barsel",Beregningsdata!$E$10,"0")</f>
        <v>0</v>
      </c>
    </row>
    <row r="716" spans="1:16" ht="16.5" x14ac:dyDescent="0.25">
      <c r="A716" s="173" t="str">
        <f t="shared" si="76"/>
        <v/>
      </c>
      <c r="B716" s="174" t="str">
        <f t="shared" ref="B716:B749" si="77">PROPER(TEXT(C716,"dddd"))</f>
        <v>Onsdag</v>
      </c>
      <c r="C716" s="176">
        <f>C715+1</f>
        <v>43754</v>
      </c>
      <c r="D716" s="253"/>
      <c r="E716" s="287">
        <f>IF(B716="mandag",MedarbejderData!$V$23,"0")+IF(B716="tirsdag",MedarbejderData!$W$23,"0")+IF(B716="Onsdag",MedarbejderData!$X$23,"0")+IF(B716="torsdag",MedarbejderData!$Y$23,"0")+IF(B716="fredag",MedarbejderData!$Z$23,"0")+IF(B716="lørdag",MedarbejderData!$AA$23,"0")+IF(B716="søndag",MedarbejderData!$AB$23,"0")</f>
        <v>0</v>
      </c>
      <c r="F716" s="254"/>
      <c r="G716" s="254"/>
      <c r="H716" s="254"/>
      <c r="I716" s="254"/>
      <c r="J716" s="258">
        <f>IF(E716+F716+G716&lt;Beregningsdata!$G$18,E716+F716+G716,E716+F716+G716-Beregningsdata!$G$17)</f>
        <v>0</v>
      </c>
      <c r="K716" s="259" t="str">
        <f>IF(J716&gt;Beregningsdata!$G$26,Beregningsdata!$F$26,IF(AND(J716&lt;J716+Beregningsdata!$F$26,J716&gt;Beregningsdata!$F$25),J716-Beregningsdata!$F$25,""))</f>
        <v/>
      </c>
      <c r="L716" s="259" t="str">
        <f>IF(J716&gt;Beregningsdata!$F$27,J716-Beregningsdata!$F$27,"")</f>
        <v/>
      </c>
      <c r="M716" s="254"/>
      <c r="N716" s="254"/>
      <c r="O716" s="254"/>
      <c r="P716" s="211">
        <f>IF(D716="Ferie",Beregningsdata!$E$6,"0")+IF(D716="Feriefridag",Beregningsdata!$E$12,"0")+IF(D716="Fri",Beregningsdata!$E$11,"0")+IF(D716="Syg",Beregningsdata!$E$8,"0")+IF(D716="Barns Sygedag",Beregningsdata!$E$9,"0")+IF(D716="Barsel",Beregningsdata!$E$10,"0")</f>
        <v>0</v>
      </c>
    </row>
    <row r="717" spans="1:16" ht="16.5" x14ac:dyDescent="0.25">
      <c r="A717" s="173" t="str">
        <f t="shared" si="76"/>
        <v/>
      </c>
      <c r="B717" s="174" t="str">
        <f t="shared" si="77"/>
        <v>Torsdag</v>
      </c>
      <c r="C717" s="176">
        <f t="shared" ref="C717:C749" si="78">C716+1</f>
        <v>43755</v>
      </c>
      <c r="D717" s="253"/>
      <c r="E717" s="287">
        <f>IF(B717="mandag",MedarbejderData!$V$23,"0")+IF(B717="tirsdag",MedarbejderData!$W$23,"0")+IF(B717="Onsdag",MedarbejderData!$X$23,"0")+IF(B717="torsdag",MedarbejderData!$Y$23,"0")+IF(B717="fredag",MedarbejderData!$Z$23,"0")+IF(B717="lørdag",MedarbejderData!$AA$23,"0")+IF(B717="søndag",MedarbejderData!$AB$23,"0")</f>
        <v>0</v>
      </c>
      <c r="F717" s="254"/>
      <c r="G717" s="254"/>
      <c r="H717" s="254"/>
      <c r="I717" s="254"/>
      <c r="J717" s="258">
        <f>IF(E717+F717+G717&lt;Beregningsdata!$G$18,E717+F717+G717,E717+F717+G717-Beregningsdata!$G$17)</f>
        <v>0</v>
      </c>
      <c r="K717" s="259" t="str">
        <f>IF(J717&gt;Beregningsdata!$G$26,Beregningsdata!$F$26,IF(AND(J717&lt;J717+Beregningsdata!$F$26,J717&gt;Beregningsdata!$F$25),J717-Beregningsdata!$F$25,""))</f>
        <v/>
      </c>
      <c r="L717" s="259" t="str">
        <f>IF(J717&gt;Beregningsdata!$F$27,J717-Beregningsdata!$F$27,"")</f>
        <v/>
      </c>
      <c r="M717" s="254"/>
      <c r="N717" s="254"/>
      <c r="O717" s="254"/>
      <c r="P717" s="211">
        <f>IF(D717="Ferie",Beregningsdata!$E$6,"0")+IF(D717="Feriefridag",Beregningsdata!$E$12,"0")+IF(D717="Fri",Beregningsdata!$E$11,"0")+IF(D717="Syg",Beregningsdata!$E$8,"0")+IF(D717="Barns Sygedag",Beregningsdata!$E$9,"0")+IF(D717="Barsel",Beregningsdata!$E$10,"0")</f>
        <v>0</v>
      </c>
    </row>
    <row r="718" spans="1:16" ht="16.5" x14ac:dyDescent="0.25">
      <c r="A718" s="173" t="str">
        <f t="shared" si="76"/>
        <v/>
      </c>
      <c r="B718" s="174" t="str">
        <f t="shared" si="77"/>
        <v>Fredag</v>
      </c>
      <c r="C718" s="176">
        <f t="shared" si="78"/>
        <v>43756</v>
      </c>
      <c r="D718" s="253"/>
      <c r="E718" s="287">
        <f>IF(B718="mandag",MedarbejderData!$V$23,"0")+IF(B718="tirsdag",MedarbejderData!$W$23,"0")+IF(B718="Onsdag",MedarbejderData!$X$23,"0")+IF(B718="torsdag",MedarbejderData!$Y$23,"0")+IF(B718="fredag",MedarbejderData!$Z$23,"0")+IF(B718="lørdag",MedarbejderData!$AA$23,"0")+IF(B718="søndag",MedarbejderData!$AB$23,"0")</f>
        <v>0</v>
      </c>
      <c r="F718" s="254"/>
      <c r="G718" s="254"/>
      <c r="H718" s="254"/>
      <c r="I718" s="254"/>
      <c r="J718" s="258">
        <f>IF(E718+F718+G718&lt;Beregningsdata!$G$18,E718+F718+G718,E718+F718+G718-Beregningsdata!$G$17)</f>
        <v>0</v>
      </c>
      <c r="K718" s="259" t="str">
        <f>IF(J718&gt;Beregningsdata!$G$26,Beregningsdata!$F$26,IF(AND(J718&lt;J718+Beregningsdata!$F$26,J718&gt;Beregningsdata!$F$25),J718-Beregningsdata!$F$25,""))</f>
        <v/>
      </c>
      <c r="L718" s="259" t="str">
        <f>IF(J718&gt;Beregningsdata!$F$27,J718-Beregningsdata!$F$27,"")</f>
        <v/>
      </c>
      <c r="M718" s="254"/>
      <c r="N718" s="254"/>
      <c r="O718" s="254"/>
      <c r="P718" s="211">
        <f>IF(D718="Ferie",Beregningsdata!$E$6,"0")+IF(D718="Feriefridag",Beregningsdata!$E$12,"0")+IF(D718="Fri",Beregningsdata!$E$11,"0")+IF(D718="Syg",Beregningsdata!$E$8,"0")+IF(D718="Barns Sygedag",Beregningsdata!$E$9,"0")+IF(D718="Barsel",Beregningsdata!$E$10,"0")</f>
        <v>0</v>
      </c>
    </row>
    <row r="719" spans="1:16" ht="16.5" x14ac:dyDescent="0.25">
      <c r="A719" s="173" t="str">
        <f t="shared" si="76"/>
        <v/>
      </c>
      <c r="B719" s="174" t="str">
        <f t="shared" si="77"/>
        <v>Lørdag</v>
      </c>
      <c r="C719" s="176">
        <f t="shared" si="78"/>
        <v>43757</v>
      </c>
      <c r="D719" s="253"/>
      <c r="E719" s="287">
        <f>IF(B719="mandag",MedarbejderData!$V$23,"0")+IF(B719="tirsdag",MedarbejderData!$W$23,"0")+IF(B719="Onsdag",MedarbejderData!$X$23,"0")+IF(B719="torsdag",MedarbejderData!$Y$23,"0")+IF(B719="fredag",MedarbejderData!$Z$23,"0")+IF(B719="lørdag",MedarbejderData!$AA$23,"0")+IF(B719="søndag",MedarbejderData!$AB$23,"0")</f>
        <v>0</v>
      </c>
      <c r="F719" s="254"/>
      <c r="G719" s="254"/>
      <c r="H719" s="254"/>
      <c r="I719" s="254"/>
      <c r="J719" s="258">
        <f>IF(E719+F719+G719&lt;Beregningsdata!$G$18,E719+F719+G719,E719+F719+G719-Beregningsdata!$G$17)</f>
        <v>0</v>
      </c>
      <c r="K719" s="259" t="str">
        <f>IF(J719&gt;Beregningsdata!$G$26,Beregningsdata!$F$26,IF(AND(J719&lt;J719+Beregningsdata!$F$26,J719&gt;Beregningsdata!$F$25),J719-Beregningsdata!$F$25,""))</f>
        <v/>
      </c>
      <c r="L719" s="259" t="str">
        <f>IF(J719&gt;Beregningsdata!$F$27,J719-Beregningsdata!$F$27,"")</f>
        <v/>
      </c>
      <c r="M719" s="254"/>
      <c r="N719" s="254"/>
      <c r="O719" s="254"/>
      <c r="P719" s="211">
        <f>IF(D719="Ferie",Beregningsdata!$E$6,"0")+IF(D719="Feriefridag",Beregningsdata!$E$12,"0")+IF(D719="Fri",Beregningsdata!$E$11,"0")+IF(D719="Syg",Beregningsdata!$E$8,"0")+IF(D719="Barns Sygedag",Beregningsdata!$E$9,"0")+IF(D719="Barsel",Beregningsdata!$E$10,"0")</f>
        <v>0</v>
      </c>
    </row>
    <row r="720" spans="1:16" ht="16.5" x14ac:dyDescent="0.25">
      <c r="A720" s="173" t="str">
        <f t="shared" si="76"/>
        <v/>
      </c>
      <c r="B720" s="174" t="str">
        <f t="shared" si="77"/>
        <v>Søndag</v>
      </c>
      <c r="C720" s="176">
        <f t="shared" si="78"/>
        <v>43758</v>
      </c>
      <c r="D720" s="253"/>
      <c r="E720" s="287">
        <f>IF(B720="mandag",MedarbejderData!$V$23,"0")+IF(B720="tirsdag",MedarbejderData!$W$23,"0")+IF(B720="Onsdag",MedarbejderData!$X$23,"0")+IF(B720="torsdag",MedarbejderData!$Y$23,"0")+IF(B720="fredag",MedarbejderData!$Z$23,"0")+IF(B720="lørdag",MedarbejderData!$AA$23,"0")+IF(B720="søndag",MedarbejderData!$AB$23,"0")</f>
        <v>0</v>
      </c>
      <c r="F720" s="254"/>
      <c r="G720" s="254"/>
      <c r="H720" s="254"/>
      <c r="I720" s="254"/>
      <c r="J720" s="258">
        <f>IF(E720+F720+G720&lt;Beregningsdata!$G$18,E720+F720+G720,E720+F720+G720-Beregningsdata!$G$17)</f>
        <v>0</v>
      </c>
      <c r="K720" s="259" t="str">
        <f>IF(J720&gt;Beregningsdata!$G$26,Beregningsdata!$F$26,IF(AND(J720&lt;J720+Beregningsdata!$F$26,J720&gt;Beregningsdata!$F$25),J720-Beregningsdata!$F$25,""))</f>
        <v/>
      </c>
      <c r="L720" s="259" t="str">
        <f>IF(J720&gt;Beregningsdata!$F$27,J720-Beregningsdata!$F$27,"")</f>
        <v/>
      </c>
      <c r="M720" s="254"/>
      <c r="N720" s="254"/>
      <c r="O720" s="254"/>
      <c r="P720" s="211">
        <f>IF(D720="Ferie",Beregningsdata!$E$6,"0")+IF(D720="Feriefridag",Beregningsdata!$E$12,"0")+IF(D720="Fri",Beregningsdata!$E$11,"0")+IF(D720="Syg",Beregningsdata!$E$8,"0")+IF(D720="Barns Sygedag",Beregningsdata!$E$9,"0")+IF(D720="Barsel",Beregningsdata!$E$10,"0")</f>
        <v>0</v>
      </c>
    </row>
    <row r="721" spans="1:16" ht="16.5" x14ac:dyDescent="0.25">
      <c r="A721" s="173">
        <f t="shared" si="76"/>
        <v>43</v>
      </c>
      <c r="B721" s="174" t="str">
        <f t="shared" si="77"/>
        <v>Mandag</v>
      </c>
      <c r="C721" s="176">
        <f t="shared" si="78"/>
        <v>43759</v>
      </c>
      <c r="D721" s="253"/>
      <c r="E721" s="287">
        <f>IF(B721="mandag",MedarbejderData!$V$23,"0")+IF(B721="tirsdag",MedarbejderData!$W$23,"0")+IF(B721="Onsdag",MedarbejderData!$X$23,"0")+IF(B721="torsdag",MedarbejderData!$Y$23,"0")+IF(B721="fredag",MedarbejderData!$Z$23,"0")+IF(B721="lørdag",MedarbejderData!$AA$23,"0")+IF(B721="søndag",MedarbejderData!$AB$23,"0")</f>
        <v>0</v>
      </c>
      <c r="F721" s="254"/>
      <c r="G721" s="254"/>
      <c r="H721" s="254"/>
      <c r="I721" s="254"/>
      <c r="J721" s="258">
        <f>IF(E721+F721+G721&lt;Beregningsdata!$G$18,E721+F721+G721,E721+F721+G721-Beregningsdata!$G$17)</f>
        <v>0</v>
      </c>
      <c r="K721" s="259" t="str">
        <f>IF(J721&gt;Beregningsdata!$G$26,Beregningsdata!$F$26,IF(AND(J721&lt;J721+Beregningsdata!$F$26,J721&gt;Beregningsdata!$F$25),J721-Beregningsdata!$F$25,""))</f>
        <v/>
      </c>
      <c r="L721" s="259" t="str">
        <f>IF(J721&gt;Beregningsdata!$F$27,J721-Beregningsdata!$F$27,"")</f>
        <v/>
      </c>
      <c r="M721" s="254"/>
      <c r="N721" s="254"/>
      <c r="O721" s="254"/>
      <c r="P721" s="211">
        <f>IF(D721="Ferie",Beregningsdata!$E$6,"0")+IF(D721="Feriefridag",Beregningsdata!$E$12,"0")+IF(D721="Fri",Beregningsdata!$E$11,"0")+IF(D721="Syg",Beregningsdata!$E$8,"0")+IF(D721="Barns Sygedag",Beregningsdata!$E$9,"0")+IF(D721="Barsel",Beregningsdata!$E$10,"0")</f>
        <v>0</v>
      </c>
    </row>
    <row r="722" spans="1:16" ht="16.5" x14ac:dyDescent="0.25">
      <c r="A722" s="173" t="str">
        <f t="shared" si="76"/>
        <v/>
      </c>
      <c r="B722" s="174" t="str">
        <f t="shared" si="77"/>
        <v>Tirsdag</v>
      </c>
      <c r="C722" s="176">
        <f t="shared" si="78"/>
        <v>43760</v>
      </c>
      <c r="D722" s="253"/>
      <c r="E722" s="287">
        <f>IF(B722="mandag",MedarbejderData!$V$23,"0")+IF(B722="tirsdag",MedarbejderData!$W$23,"0")+IF(B722="Onsdag",MedarbejderData!$X$23,"0")+IF(B722="torsdag",MedarbejderData!$Y$23,"0")+IF(B722="fredag",MedarbejderData!$Z$23,"0")+IF(B722="lørdag",MedarbejderData!$AA$23,"0")+IF(B722="søndag",MedarbejderData!$AB$23,"0")</f>
        <v>0</v>
      </c>
      <c r="F722" s="254"/>
      <c r="G722" s="254"/>
      <c r="H722" s="254"/>
      <c r="I722" s="254"/>
      <c r="J722" s="258">
        <f>IF(E722+F722+G722&lt;Beregningsdata!$G$18,E722+F722+G722,E722+F722+G722-Beregningsdata!$G$17)</f>
        <v>0</v>
      </c>
      <c r="K722" s="259" t="str">
        <f>IF(J722&gt;Beregningsdata!$G$26,Beregningsdata!$F$26,IF(AND(J722&lt;J722+Beregningsdata!$F$26,J722&gt;Beregningsdata!$F$25),J722-Beregningsdata!$F$25,""))</f>
        <v/>
      </c>
      <c r="L722" s="259" t="str">
        <f>IF(J722&gt;Beregningsdata!$F$27,J722-Beregningsdata!$F$27,"")</f>
        <v/>
      </c>
      <c r="M722" s="254"/>
      <c r="N722" s="254"/>
      <c r="O722" s="254"/>
      <c r="P722" s="211">
        <f>IF(D722="Ferie",Beregningsdata!$E$6,"0")+IF(D722="Feriefridag",Beregningsdata!$E$12,"0")+IF(D722="Fri",Beregningsdata!$E$11,"0")+IF(D722="Syg",Beregningsdata!$E$8,"0")+IF(D722="Barns Sygedag",Beregningsdata!$E$9,"0")+IF(D722="Barsel",Beregningsdata!$E$10,"0")</f>
        <v>0</v>
      </c>
    </row>
    <row r="723" spans="1:16" ht="16.5" x14ac:dyDescent="0.25">
      <c r="A723" s="173" t="str">
        <f t="shared" si="76"/>
        <v/>
      </c>
      <c r="B723" s="174" t="str">
        <f t="shared" si="77"/>
        <v>Onsdag</v>
      </c>
      <c r="C723" s="176">
        <f t="shared" si="78"/>
        <v>43761</v>
      </c>
      <c r="D723" s="253"/>
      <c r="E723" s="287">
        <f>IF(B723="mandag",MedarbejderData!$V$23,"0")+IF(B723="tirsdag",MedarbejderData!$W$23,"0")+IF(B723="Onsdag",MedarbejderData!$X$23,"0")+IF(B723="torsdag",MedarbejderData!$Y$23,"0")+IF(B723="fredag",MedarbejderData!$Z$23,"0")+IF(B723="lørdag",MedarbejderData!$AA$23,"0")+IF(B723="søndag",MedarbejderData!$AB$23,"0")</f>
        <v>0</v>
      </c>
      <c r="F723" s="254"/>
      <c r="G723" s="254"/>
      <c r="H723" s="254"/>
      <c r="I723" s="254"/>
      <c r="J723" s="258">
        <f>IF(E723+F723+G723&lt;Beregningsdata!$G$18,E723+F723+G723,E723+F723+G723-Beregningsdata!$G$17)</f>
        <v>0</v>
      </c>
      <c r="K723" s="259" t="str">
        <f>IF(J723&gt;Beregningsdata!$G$26,Beregningsdata!$F$26,IF(AND(J723&lt;J723+Beregningsdata!$F$26,J723&gt;Beregningsdata!$F$25),J723-Beregningsdata!$F$25,""))</f>
        <v/>
      </c>
      <c r="L723" s="259" t="str">
        <f>IF(J723&gt;Beregningsdata!$F$27,J723-Beregningsdata!$F$27,"")</f>
        <v/>
      </c>
      <c r="M723" s="254"/>
      <c r="N723" s="254"/>
      <c r="O723" s="254"/>
      <c r="P723" s="211">
        <f>IF(D723="Ferie",Beregningsdata!$E$6,"0")+IF(D723="Feriefridag",Beregningsdata!$E$12,"0")+IF(D723="Fri",Beregningsdata!$E$11,"0")+IF(D723="Syg",Beregningsdata!$E$8,"0")+IF(D723="Barns Sygedag",Beregningsdata!$E$9,"0")+IF(D723="Barsel",Beregningsdata!$E$10,"0")</f>
        <v>0</v>
      </c>
    </row>
    <row r="724" spans="1:16" ht="16.5" x14ac:dyDescent="0.25">
      <c r="A724" s="173" t="str">
        <f t="shared" si="76"/>
        <v/>
      </c>
      <c r="B724" s="174" t="str">
        <f t="shared" si="77"/>
        <v>Torsdag</v>
      </c>
      <c r="C724" s="176">
        <f t="shared" si="78"/>
        <v>43762</v>
      </c>
      <c r="D724" s="253"/>
      <c r="E724" s="287">
        <f>IF(B724="mandag",MedarbejderData!$V$23,"0")+IF(B724="tirsdag",MedarbejderData!$W$23,"0")+IF(B724="Onsdag",MedarbejderData!$X$23,"0")+IF(B724="torsdag",MedarbejderData!$Y$23,"0")+IF(B724="fredag",MedarbejderData!$Z$23,"0")+IF(B724="lørdag",MedarbejderData!$AA$23,"0")+IF(B724="søndag",MedarbejderData!$AB$23,"0")</f>
        <v>0</v>
      </c>
      <c r="F724" s="254"/>
      <c r="G724" s="254"/>
      <c r="H724" s="254"/>
      <c r="I724" s="254"/>
      <c r="J724" s="258">
        <f>IF(E724+F724+G724&lt;Beregningsdata!$G$18,E724+F724+G724,E724+F724+G724-Beregningsdata!$G$17)</f>
        <v>0</v>
      </c>
      <c r="K724" s="259" t="str">
        <f>IF(J724&gt;Beregningsdata!$G$26,Beregningsdata!$F$26,IF(AND(J724&lt;J724+Beregningsdata!$F$26,J724&gt;Beregningsdata!$F$25),J724-Beregningsdata!$F$25,""))</f>
        <v/>
      </c>
      <c r="L724" s="259" t="str">
        <f>IF(J724&gt;Beregningsdata!$F$27,J724-Beregningsdata!$F$27,"")</f>
        <v/>
      </c>
      <c r="M724" s="254"/>
      <c r="N724" s="254"/>
      <c r="O724" s="254"/>
      <c r="P724" s="211">
        <f>IF(D724="Ferie",Beregningsdata!$E$6,"0")+IF(D724="Feriefridag",Beregningsdata!$E$12,"0")+IF(D724="Fri",Beregningsdata!$E$11,"0")+IF(D724="Syg",Beregningsdata!$E$8,"0")+IF(D724="Barns Sygedag",Beregningsdata!$E$9,"0")+IF(D724="Barsel",Beregningsdata!$E$10,"0")</f>
        <v>0</v>
      </c>
    </row>
    <row r="725" spans="1:16" ht="16.5" x14ac:dyDescent="0.25">
      <c r="A725" s="173" t="str">
        <f t="shared" si="76"/>
        <v/>
      </c>
      <c r="B725" s="174" t="str">
        <f t="shared" si="77"/>
        <v>Fredag</v>
      </c>
      <c r="C725" s="176">
        <f t="shared" si="78"/>
        <v>43763</v>
      </c>
      <c r="D725" s="253"/>
      <c r="E725" s="287">
        <f>IF(B725="mandag",MedarbejderData!$V$23,"0")+IF(B725="tirsdag",MedarbejderData!$W$23,"0")+IF(B725="Onsdag",MedarbejderData!$X$23,"0")+IF(B725="torsdag",MedarbejderData!$Y$23,"0")+IF(B725="fredag",MedarbejderData!$Z$23,"0")+IF(B725="lørdag",MedarbejderData!$AA$23,"0")+IF(B725="søndag",MedarbejderData!$AB$23,"0")</f>
        <v>0</v>
      </c>
      <c r="F725" s="254"/>
      <c r="G725" s="254"/>
      <c r="H725" s="254"/>
      <c r="I725" s="254"/>
      <c r="J725" s="258">
        <f>IF(E725+F725+G725&lt;Beregningsdata!$G$18,E725+F725+G725,E725+F725+G725-Beregningsdata!$G$17)</f>
        <v>0</v>
      </c>
      <c r="K725" s="259" t="str">
        <f>IF(J725&gt;Beregningsdata!$G$26,Beregningsdata!$F$26,IF(AND(J725&lt;J725+Beregningsdata!$F$26,J725&gt;Beregningsdata!$F$25),J725-Beregningsdata!$F$25,""))</f>
        <v/>
      </c>
      <c r="L725" s="259" t="str">
        <f>IF(J725&gt;Beregningsdata!$F$27,J725-Beregningsdata!$F$27,"")</f>
        <v/>
      </c>
      <c r="M725" s="254"/>
      <c r="N725" s="254"/>
      <c r="O725" s="254"/>
      <c r="P725" s="211">
        <f>IF(D725="Ferie",Beregningsdata!$E$6,"0")+IF(D725="Feriefridag",Beregningsdata!$E$12,"0")+IF(D725="Fri",Beregningsdata!$E$11,"0")+IF(D725="Syg",Beregningsdata!$E$8,"0")+IF(D725="Barns Sygedag",Beregningsdata!$E$9,"0")+IF(D725="Barsel",Beregningsdata!$E$10,"0")</f>
        <v>0</v>
      </c>
    </row>
    <row r="726" spans="1:16" ht="16.5" x14ac:dyDescent="0.25">
      <c r="A726" s="173" t="str">
        <f t="shared" si="76"/>
        <v/>
      </c>
      <c r="B726" s="174" t="str">
        <f t="shared" si="77"/>
        <v>Lørdag</v>
      </c>
      <c r="C726" s="176">
        <f t="shared" si="78"/>
        <v>43764</v>
      </c>
      <c r="D726" s="253"/>
      <c r="E726" s="287">
        <f>IF(B726="mandag",MedarbejderData!$V$23,"0")+IF(B726="tirsdag",MedarbejderData!$W$23,"0")+IF(B726="Onsdag",MedarbejderData!$X$23,"0")+IF(B726="torsdag",MedarbejderData!$Y$23,"0")+IF(B726="fredag",MedarbejderData!$Z$23,"0")+IF(B726="lørdag",MedarbejderData!$AA$23,"0")+IF(B726="søndag",MedarbejderData!$AB$23,"0")</f>
        <v>0</v>
      </c>
      <c r="F726" s="254"/>
      <c r="G726" s="254"/>
      <c r="H726" s="254"/>
      <c r="I726" s="254"/>
      <c r="J726" s="258">
        <f>IF(E726+F726+G726&lt;Beregningsdata!$G$18,E726+F726+G726,E726+F726+G726-Beregningsdata!$G$17)</f>
        <v>0</v>
      </c>
      <c r="K726" s="259" t="str">
        <f>IF(J726&gt;Beregningsdata!$G$26,Beregningsdata!$F$26,IF(AND(J726&lt;J726+Beregningsdata!$F$26,J726&gt;Beregningsdata!$F$25),J726-Beregningsdata!$F$25,""))</f>
        <v/>
      </c>
      <c r="L726" s="259" t="str">
        <f>IF(J726&gt;Beregningsdata!$F$27,J726-Beregningsdata!$F$27,"")</f>
        <v/>
      </c>
      <c r="M726" s="254"/>
      <c r="N726" s="254"/>
      <c r="O726" s="254"/>
      <c r="P726" s="211">
        <f>IF(D726="Ferie",Beregningsdata!$E$6,"0")+IF(D726="Feriefridag",Beregningsdata!$E$12,"0")+IF(D726="Fri",Beregningsdata!$E$11,"0")+IF(D726="Syg",Beregningsdata!$E$8,"0")+IF(D726="Barns Sygedag",Beregningsdata!$E$9,"0")+IF(D726="Barsel",Beregningsdata!$E$10,"0")</f>
        <v>0</v>
      </c>
    </row>
    <row r="727" spans="1:16" ht="16.5" x14ac:dyDescent="0.25">
      <c r="A727" s="173" t="str">
        <f t="shared" si="76"/>
        <v/>
      </c>
      <c r="B727" s="174" t="str">
        <f t="shared" si="77"/>
        <v>Søndag</v>
      </c>
      <c r="C727" s="176">
        <f t="shared" si="78"/>
        <v>43765</v>
      </c>
      <c r="D727" s="253"/>
      <c r="E727" s="287">
        <f>IF(B727="mandag",MedarbejderData!$V$23,"0")+IF(B727="tirsdag",MedarbejderData!$W$23,"0")+IF(B727="Onsdag",MedarbejderData!$X$23,"0")+IF(B727="torsdag",MedarbejderData!$Y$23,"0")+IF(B727="fredag",MedarbejderData!$Z$23,"0")+IF(B727="lørdag",MedarbejderData!$AA$23,"0")+IF(B727="søndag",MedarbejderData!$AB$23,"0")</f>
        <v>0</v>
      </c>
      <c r="F727" s="254"/>
      <c r="G727" s="254"/>
      <c r="H727" s="254"/>
      <c r="I727" s="254"/>
      <c r="J727" s="258">
        <f>IF(E727+F727+G727&lt;Beregningsdata!$G$18,E727+F727+G727,E727+F727+G727-Beregningsdata!$G$17)</f>
        <v>0</v>
      </c>
      <c r="K727" s="259" t="str">
        <f>IF(J727&gt;Beregningsdata!$G$26,Beregningsdata!$F$26,IF(AND(J727&lt;J727+Beregningsdata!$F$26,J727&gt;Beregningsdata!$F$25),J727-Beregningsdata!$F$25,""))</f>
        <v/>
      </c>
      <c r="L727" s="259" t="str">
        <f>IF(J727&gt;Beregningsdata!$F$27,J727-Beregningsdata!$F$27,"")</f>
        <v/>
      </c>
      <c r="M727" s="254"/>
      <c r="N727" s="254"/>
      <c r="O727" s="254"/>
      <c r="P727" s="211">
        <f>IF(D727="Ferie",Beregningsdata!$E$6,"0")+IF(D727="Feriefridag",Beregningsdata!$E$12,"0")+IF(D727="Fri",Beregningsdata!$E$11,"0")+IF(D727="Syg",Beregningsdata!$E$8,"0")+IF(D727="Barns Sygedag",Beregningsdata!$E$9,"0")+IF(D727="Barsel",Beregningsdata!$E$10,"0")</f>
        <v>0</v>
      </c>
    </row>
    <row r="728" spans="1:16" ht="16.5" x14ac:dyDescent="0.25">
      <c r="A728" s="173">
        <f t="shared" si="76"/>
        <v>44</v>
      </c>
      <c r="B728" s="174" t="str">
        <f t="shared" si="77"/>
        <v>Mandag</v>
      </c>
      <c r="C728" s="176">
        <f t="shared" si="78"/>
        <v>43766</v>
      </c>
      <c r="D728" s="253"/>
      <c r="E728" s="287">
        <f>IF(B728="mandag",MedarbejderData!$V$23,"0")+IF(B728="tirsdag",MedarbejderData!$W$23,"0")+IF(B728="Onsdag",MedarbejderData!$X$23,"0")+IF(B728="torsdag",MedarbejderData!$Y$23,"0")+IF(B728="fredag",MedarbejderData!$Z$23,"0")+IF(B728="lørdag",MedarbejderData!$AA$23,"0")+IF(B728="søndag",MedarbejderData!$AB$23,"0")</f>
        <v>0</v>
      </c>
      <c r="F728" s="254"/>
      <c r="G728" s="254"/>
      <c r="H728" s="254"/>
      <c r="I728" s="254"/>
      <c r="J728" s="258">
        <f>IF(E728+F728+G728&lt;Beregningsdata!$G$18,E728+F728+G728,E728+F728+G728-Beregningsdata!$G$17)</f>
        <v>0</v>
      </c>
      <c r="K728" s="259" t="str">
        <f>IF(J728&gt;Beregningsdata!$G$26,Beregningsdata!$F$26,IF(AND(J728&lt;J728+Beregningsdata!$F$26,J728&gt;Beregningsdata!$F$25),J728-Beregningsdata!$F$25,""))</f>
        <v/>
      </c>
      <c r="L728" s="259" t="str">
        <f>IF(J728&gt;Beregningsdata!$F$27,J728-Beregningsdata!$F$27,"")</f>
        <v/>
      </c>
      <c r="M728" s="254"/>
      <c r="N728" s="254"/>
      <c r="O728" s="254"/>
      <c r="P728" s="211">
        <f>IF(D728="Ferie",Beregningsdata!$E$6,"0")+IF(D728="Feriefridag",Beregningsdata!$E$12,"0")+IF(D728="Fri",Beregningsdata!$E$11,"0")+IF(D728="Syg",Beregningsdata!$E$8,"0")+IF(D728="Barns Sygedag",Beregningsdata!$E$9,"0")+IF(D728="Barsel",Beregningsdata!$E$10,"0")</f>
        <v>0</v>
      </c>
    </row>
    <row r="729" spans="1:16" ht="16.5" x14ac:dyDescent="0.25">
      <c r="A729" s="173" t="str">
        <f t="shared" si="76"/>
        <v/>
      </c>
      <c r="B729" s="174" t="str">
        <f t="shared" si="77"/>
        <v>Tirsdag</v>
      </c>
      <c r="C729" s="176">
        <f t="shared" si="78"/>
        <v>43767</v>
      </c>
      <c r="D729" s="253"/>
      <c r="E729" s="287">
        <f>IF(B729="mandag",MedarbejderData!$V$23,"0")+IF(B729="tirsdag",MedarbejderData!$W$23,"0")+IF(B729="Onsdag",MedarbejderData!$X$23,"0")+IF(B729="torsdag",MedarbejderData!$Y$23,"0")+IF(B729="fredag",MedarbejderData!$Z$23,"0")+IF(B729="lørdag",MedarbejderData!$AA$23,"0")+IF(B729="søndag",MedarbejderData!$AB$23,"0")</f>
        <v>0</v>
      </c>
      <c r="F729" s="254"/>
      <c r="G729" s="254"/>
      <c r="H729" s="254"/>
      <c r="I729" s="254"/>
      <c r="J729" s="258">
        <f>IF(E729+F729+G729&lt;Beregningsdata!$G$18,E729+F729+G729,E729+F729+G729-Beregningsdata!$G$17)</f>
        <v>0</v>
      </c>
      <c r="K729" s="259" t="str">
        <f>IF(J729&gt;Beregningsdata!$G$26,Beregningsdata!$F$26,IF(AND(J729&lt;J729+Beregningsdata!$F$26,J729&gt;Beregningsdata!$F$25),J729-Beregningsdata!$F$25,""))</f>
        <v/>
      </c>
      <c r="L729" s="259" t="str">
        <f>IF(J729&gt;Beregningsdata!$F$27,J729-Beregningsdata!$F$27,"")</f>
        <v/>
      </c>
      <c r="M729" s="254"/>
      <c r="N729" s="254"/>
      <c r="O729" s="254"/>
      <c r="P729" s="211">
        <f>IF(D729="Ferie",Beregningsdata!$E$6,"0")+IF(D729="Feriefridag",Beregningsdata!$E$12,"0")+IF(D729="Fri",Beregningsdata!$E$11,"0")+IF(D729="Syg",Beregningsdata!$E$8,"0")+IF(D729="Barns Sygedag",Beregningsdata!$E$9,"0")+IF(D729="Barsel",Beregningsdata!$E$10,"0")</f>
        <v>0</v>
      </c>
    </row>
    <row r="730" spans="1:16" ht="16.5" x14ac:dyDescent="0.25">
      <c r="A730" s="173" t="str">
        <f t="shared" si="76"/>
        <v/>
      </c>
      <c r="B730" s="174" t="str">
        <f t="shared" si="77"/>
        <v>Onsdag</v>
      </c>
      <c r="C730" s="176">
        <f t="shared" si="78"/>
        <v>43768</v>
      </c>
      <c r="D730" s="253"/>
      <c r="E730" s="287">
        <f>IF(B730="mandag",MedarbejderData!$V$23,"0")+IF(B730="tirsdag",MedarbejderData!$W$23,"0")+IF(B730="Onsdag",MedarbejderData!$X$23,"0")+IF(B730="torsdag",MedarbejderData!$Y$23,"0")+IF(B730="fredag",MedarbejderData!$Z$23,"0")+IF(B730="lørdag",MedarbejderData!$AA$23,"0")+IF(B730="søndag",MedarbejderData!$AB$23,"0")</f>
        <v>0</v>
      </c>
      <c r="F730" s="254"/>
      <c r="G730" s="254"/>
      <c r="H730" s="254"/>
      <c r="I730" s="254"/>
      <c r="J730" s="258">
        <f>IF(E730+F730+G730&lt;Beregningsdata!$G$18,E730+F730+G730,E730+F730+G730-Beregningsdata!$G$17)</f>
        <v>0</v>
      </c>
      <c r="K730" s="259" t="str">
        <f>IF(J730&gt;Beregningsdata!$G$26,Beregningsdata!$F$26,IF(AND(J730&lt;J730+Beregningsdata!$F$26,J730&gt;Beregningsdata!$F$25),J730-Beregningsdata!$F$25,""))</f>
        <v/>
      </c>
      <c r="L730" s="259" t="str">
        <f>IF(J730&gt;Beregningsdata!$F$27,J730-Beregningsdata!$F$27,"")</f>
        <v/>
      </c>
      <c r="M730" s="254"/>
      <c r="N730" s="254"/>
      <c r="O730" s="254"/>
      <c r="P730" s="211">
        <f>IF(D730="Ferie",Beregningsdata!$E$6,"0")+IF(D730="Feriefridag",Beregningsdata!$E$12,"0")+IF(D730="Fri",Beregningsdata!$E$11,"0")+IF(D730="Syg",Beregningsdata!$E$8,"0")+IF(D730="Barns Sygedag",Beregningsdata!$E$9,"0")+IF(D730="Barsel",Beregningsdata!$E$10,"0")</f>
        <v>0</v>
      </c>
    </row>
    <row r="731" spans="1:16" ht="16.5" x14ac:dyDescent="0.25">
      <c r="A731" s="173" t="str">
        <f t="shared" si="76"/>
        <v/>
      </c>
      <c r="B731" s="174" t="str">
        <f t="shared" si="77"/>
        <v>Torsdag</v>
      </c>
      <c r="C731" s="176">
        <f t="shared" si="78"/>
        <v>43769</v>
      </c>
      <c r="D731" s="253"/>
      <c r="E731" s="287">
        <f>IF(B731="mandag",MedarbejderData!$V$23,"0")+IF(B731="tirsdag",MedarbejderData!$W$23,"0")+IF(B731="Onsdag",MedarbejderData!$X$23,"0")+IF(B731="torsdag",MedarbejderData!$Y$23,"0")+IF(B731="fredag",MedarbejderData!$Z$23,"0")+IF(B731="lørdag",MedarbejderData!$AA$23,"0")+IF(B731="søndag",MedarbejderData!$AB$23,"0")</f>
        <v>0</v>
      </c>
      <c r="F731" s="254"/>
      <c r="G731" s="254"/>
      <c r="H731" s="254"/>
      <c r="I731" s="254"/>
      <c r="J731" s="258">
        <f>IF(E731+F731+G731&lt;Beregningsdata!$G$18,E731+F731+G731,E731+F731+G731-Beregningsdata!$G$17)</f>
        <v>0</v>
      </c>
      <c r="K731" s="259" t="str">
        <f>IF(J731&gt;Beregningsdata!$G$26,Beregningsdata!$F$26,IF(AND(J731&lt;J731+Beregningsdata!$F$26,J731&gt;Beregningsdata!$F$25),J731-Beregningsdata!$F$25,""))</f>
        <v/>
      </c>
      <c r="L731" s="259" t="str">
        <f>IF(J731&gt;Beregningsdata!$F$27,J731-Beregningsdata!$F$27,"")</f>
        <v/>
      </c>
      <c r="M731" s="254"/>
      <c r="N731" s="254"/>
      <c r="O731" s="254"/>
      <c r="P731" s="211">
        <f>IF(D731="Ferie",Beregningsdata!$E$6,"0")+IF(D731="Feriefridag",Beregningsdata!$E$12,"0")+IF(D731="Fri",Beregningsdata!$E$11,"0")+IF(D731="Syg",Beregningsdata!$E$8,"0")+IF(D731="Barns Sygedag",Beregningsdata!$E$9,"0")+IF(D731="Barsel",Beregningsdata!$E$10,"0")</f>
        <v>0</v>
      </c>
    </row>
    <row r="732" spans="1:16" ht="16.5" x14ac:dyDescent="0.25">
      <c r="A732" s="173" t="str">
        <f t="shared" si="76"/>
        <v/>
      </c>
      <c r="B732" s="174" t="str">
        <f t="shared" si="77"/>
        <v>Fredag</v>
      </c>
      <c r="C732" s="176">
        <f t="shared" si="78"/>
        <v>43770</v>
      </c>
      <c r="D732" s="253"/>
      <c r="E732" s="287">
        <f>IF(B732="mandag",MedarbejderData!$V$23,"0")+IF(B732="tirsdag",MedarbejderData!$W$23,"0")+IF(B732="Onsdag",MedarbejderData!$X$23,"0")+IF(B732="torsdag",MedarbejderData!$Y$23,"0")+IF(B732="fredag",MedarbejderData!$Z$23,"0")+IF(B732="lørdag",MedarbejderData!$AA$23,"0")+IF(B732="søndag",MedarbejderData!$AB$23,"0")</f>
        <v>0</v>
      </c>
      <c r="F732" s="254"/>
      <c r="G732" s="254"/>
      <c r="H732" s="254"/>
      <c r="I732" s="254"/>
      <c r="J732" s="258">
        <f>IF(E732+F732+G732&lt;Beregningsdata!$G$18,E732+F732+G732,E732+F732+G732-Beregningsdata!$G$17)</f>
        <v>0</v>
      </c>
      <c r="K732" s="259" t="str">
        <f>IF(J732&gt;Beregningsdata!$G$26,Beregningsdata!$F$26,IF(AND(J732&lt;J732+Beregningsdata!$F$26,J732&gt;Beregningsdata!$F$25),J732-Beregningsdata!$F$25,""))</f>
        <v/>
      </c>
      <c r="L732" s="259" t="str">
        <f>IF(J732&gt;Beregningsdata!$F$27,J732-Beregningsdata!$F$27,"")</f>
        <v/>
      </c>
      <c r="M732" s="254"/>
      <c r="N732" s="254"/>
      <c r="O732" s="254"/>
      <c r="P732" s="211">
        <f>IF(D732="Ferie",Beregningsdata!$E$6,"0")+IF(D732="Feriefridag",Beregningsdata!$E$12,"0")+IF(D732="Fri",Beregningsdata!$E$11,"0")+IF(D732="Syg",Beregningsdata!$E$8,"0")+IF(D732="Barns Sygedag",Beregningsdata!$E$9,"0")+IF(D732="Barsel",Beregningsdata!$E$10,"0")</f>
        <v>0</v>
      </c>
    </row>
    <row r="733" spans="1:16" ht="16.5" x14ac:dyDescent="0.25">
      <c r="A733" s="173" t="str">
        <f t="shared" si="76"/>
        <v/>
      </c>
      <c r="B733" s="174" t="str">
        <f t="shared" si="77"/>
        <v>Lørdag</v>
      </c>
      <c r="C733" s="176">
        <f t="shared" si="78"/>
        <v>43771</v>
      </c>
      <c r="D733" s="253"/>
      <c r="E733" s="287">
        <f>IF(B733="mandag",MedarbejderData!$V$23,"0")+IF(B733="tirsdag",MedarbejderData!$W$23,"0")+IF(B733="Onsdag",MedarbejderData!$X$23,"0")+IF(B733="torsdag",MedarbejderData!$Y$23,"0")+IF(B733="fredag",MedarbejderData!$Z$23,"0")+IF(B733="lørdag",MedarbejderData!$AA$23,"0")+IF(B733="søndag",MedarbejderData!$AB$23,"0")</f>
        <v>0</v>
      </c>
      <c r="F733" s="254"/>
      <c r="G733" s="254"/>
      <c r="H733" s="254"/>
      <c r="I733" s="254"/>
      <c r="J733" s="258">
        <f>IF(E733+F733+G733&lt;Beregningsdata!$G$18,E733+F733+G733,E733+F733+G733-Beregningsdata!$G$17)</f>
        <v>0</v>
      </c>
      <c r="K733" s="259" t="str">
        <f>IF(J733&gt;Beregningsdata!$G$26,Beregningsdata!$F$26,IF(AND(J733&lt;J733+Beregningsdata!$F$26,J733&gt;Beregningsdata!$F$25),J733-Beregningsdata!$F$25,""))</f>
        <v/>
      </c>
      <c r="L733" s="259" t="str">
        <f>IF(J733&gt;Beregningsdata!$F$27,J733-Beregningsdata!$F$27,"")</f>
        <v/>
      </c>
      <c r="M733" s="254"/>
      <c r="N733" s="254"/>
      <c r="O733" s="254"/>
      <c r="P733" s="211">
        <f>IF(D733="Ferie",Beregningsdata!$E$6,"0")+IF(D733="Feriefridag",Beregningsdata!$E$12,"0")+IF(D733="Fri",Beregningsdata!$E$11,"0")+IF(D733="Syg",Beregningsdata!$E$8,"0")+IF(D733="Barns Sygedag",Beregningsdata!$E$9,"0")+IF(D733="Barsel",Beregningsdata!$E$10,"0")</f>
        <v>0</v>
      </c>
    </row>
    <row r="734" spans="1:16" ht="16.5" x14ac:dyDescent="0.25">
      <c r="A734" s="173" t="str">
        <f t="shared" si="76"/>
        <v/>
      </c>
      <c r="B734" s="174" t="str">
        <f t="shared" si="77"/>
        <v>Søndag</v>
      </c>
      <c r="C734" s="176">
        <f t="shared" si="78"/>
        <v>43772</v>
      </c>
      <c r="D734" s="253"/>
      <c r="E734" s="287">
        <f>IF(B734="mandag",MedarbejderData!$V$23,"0")+IF(B734="tirsdag",MedarbejderData!$W$23,"0")+IF(B734="Onsdag",MedarbejderData!$X$23,"0")+IF(B734="torsdag",MedarbejderData!$Y$23,"0")+IF(B734="fredag",MedarbejderData!$Z$23,"0")+IF(B734="lørdag",MedarbejderData!$AA$23,"0")+IF(B734="søndag",MedarbejderData!$AB$23,"0")</f>
        <v>0</v>
      </c>
      <c r="F734" s="254"/>
      <c r="G734" s="254"/>
      <c r="H734" s="254"/>
      <c r="I734" s="254"/>
      <c r="J734" s="258">
        <f>IF(E734+F734+G734&lt;Beregningsdata!$G$18,E734+F734+G734,E734+F734+G734-Beregningsdata!$G$17)</f>
        <v>0</v>
      </c>
      <c r="K734" s="259" t="str">
        <f>IF(J734&gt;Beregningsdata!$G$26,Beregningsdata!$F$26,IF(AND(J734&lt;J734+Beregningsdata!$F$26,J734&gt;Beregningsdata!$F$25),J734-Beregningsdata!$F$25,""))</f>
        <v/>
      </c>
      <c r="L734" s="259" t="str">
        <f>IF(J734&gt;Beregningsdata!$F$27,J734-Beregningsdata!$F$27,"")</f>
        <v/>
      </c>
      <c r="M734" s="254"/>
      <c r="N734" s="254"/>
      <c r="O734" s="254"/>
      <c r="P734" s="211">
        <f>IF(D734="Ferie",Beregningsdata!$E$6,"0")+IF(D734="Feriefridag",Beregningsdata!$E$12,"0")+IF(D734="Fri",Beregningsdata!$E$11,"0")+IF(D734="Syg",Beregningsdata!$E$8,"0")+IF(D734="Barns Sygedag",Beregningsdata!$E$9,"0")+IF(D734="Barsel",Beregningsdata!$E$10,"0")</f>
        <v>0</v>
      </c>
    </row>
    <row r="735" spans="1:16" ht="16.5" x14ac:dyDescent="0.25">
      <c r="A735" s="173">
        <f t="shared" si="76"/>
        <v>45</v>
      </c>
      <c r="B735" s="174" t="str">
        <f t="shared" si="77"/>
        <v>Mandag</v>
      </c>
      <c r="C735" s="176">
        <f t="shared" si="78"/>
        <v>43773</v>
      </c>
      <c r="D735" s="253"/>
      <c r="E735" s="287">
        <f>IF(B735="mandag",MedarbejderData!$V$23,"0")+IF(B735="tirsdag",MedarbejderData!$W$23,"0")+IF(B735="Onsdag",MedarbejderData!$X$23,"0")+IF(B735="torsdag",MedarbejderData!$Y$23,"0")+IF(B735="fredag",MedarbejderData!$Z$23,"0")+IF(B735="lørdag",MedarbejderData!$AA$23,"0")+IF(B735="søndag",MedarbejderData!$AB$23,"0")</f>
        <v>0</v>
      </c>
      <c r="F735" s="254"/>
      <c r="G735" s="254"/>
      <c r="H735" s="254"/>
      <c r="I735" s="254"/>
      <c r="J735" s="258">
        <f>IF(E735+F735+G735&lt;Beregningsdata!$G$18,E735+F735+G735,E735+F735+G735-Beregningsdata!$G$17)</f>
        <v>0</v>
      </c>
      <c r="K735" s="259" t="str">
        <f>IF(J735&gt;Beregningsdata!$G$26,Beregningsdata!$F$26,IF(AND(J735&lt;J735+Beregningsdata!$F$26,J735&gt;Beregningsdata!$F$25),J735-Beregningsdata!$F$25,""))</f>
        <v/>
      </c>
      <c r="L735" s="259" t="str">
        <f>IF(J735&gt;Beregningsdata!$F$27,J735-Beregningsdata!$F$27,"")</f>
        <v/>
      </c>
      <c r="M735" s="254"/>
      <c r="N735" s="254"/>
      <c r="O735" s="254"/>
      <c r="P735" s="211">
        <f>IF(D735="Ferie",Beregningsdata!$E$6,"0")+IF(D735="Feriefridag",Beregningsdata!$E$12,"0")+IF(D735="Fri",Beregningsdata!$E$11,"0")+IF(D735="Syg",Beregningsdata!$E$8,"0")+IF(D735="Barns Sygedag",Beregningsdata!$E$9,"0")+IF(D735="Barsel",Beregningsdata!$E$10,"0")</f>
        <v>0</v>
      </c>
    </row>
    <row r="736" spans="1:16" ht="16.5" x14ac:dyDescent="0.25">
      <c r="A736" s="173" t="str">
        <f t="shared" si="76"/>
        <v/>
      </c>
      <c r="B736" s="174" t="str">
        <f t="shared" si="77"/>
        <v>Tirsdag</v>
      </c>
      <c r="C736" s="176">
        <f t="shared" si="78"/>
        <v>43774</v>
      </c>
      <c r="D736" s="253"/>
      <c r="E736" s="287">
        <f>IF(B736="mandag",MedarbejderData!$V$23,"0")+IF(B736="tirsdag",MedarbejderData!$W$23,"0")+IF(B736="Onsdag",MedarbejderData!$X$23,"0")+IF(B736="torsdag",MedarbejderData!$Y$23,"0")+IF(B736="fredag",MedarbejderData!$Z$23,"0")+IF(B736="lørdag",MedarbejderData!$AA$23,"0")+IF(B736="søndag",MedarbejderData!$AB$23,"0")</f>
        <v>0</v>
      </c>
      <c r="F736" s="254"/>
      <c r="G736" s="254"/>
      <c r="H736" s="254"/>
      <c r="I736" s="254"/>
      <c r="J736" s="258">
        <f>IF(E736+F736+G736&lt;Beregningsdata!$G$18,E736+F736+G736,E736+F736+G736-Beregningsdata!$G$17)</f>
        <v>0</v>
      </c>
      <c r="K736" s="259" t="str">
        <f>IF(J736&gt;Beregningsdata!$G$26,Beregningsdata!$F$26,IF(AND(J736&lt;J736+Beregningsdata!$F$26,J736&gt;Beregningsdata!$F$25),J736-Beregningsdata!$F$25,""))</f>
        <v/>
      </c>
      <c r="L736" s="259" t="str">
        <f>IF(J736&gt;Beregningsdata!$F$27,J736-Beregningsdata!$F$27,"")</f>
        <v/>
      </c>
      <c r="M736" s="254"/>
      <c r="N736" s="254"/>
      <c r="O736" s="254"/>
      <c r="P736" s="211">
        <f>IF(D736="Ferie",Beregningsdata!$E$6,"0")+IF(D736="Feriefridag",Beregningsdata!$E$12,"0")+IF(D736="Fri",Beregningsdata!$E$11,"0")+IF(D736="Syg",Beregningsdata!$E$8,"0")+IF(D736="Barns Sygedag",Beregningsdata!$E$9,"0")+IF(D736="Barsel",Beregningsdata!$E$10,"0")</f>
        <v>0</v>
      </c>
    </row>
    <row r="737" spans="1:16" ht="16.5" x14ac:dyDescent="0.25">
      <c r="A737" s="173" t="str">
        <f t="shared" si="76"/>
        <v/>
      </c>
      <c r="B737" s="174" t="str">
        <f t="shared" si="77"/>
        <v>Onsdag</v>
      </c>
      <c r="C737" s="176">
        <f t="shared" si="78"/>
        <v>43775</v>
      </c>
      <c r="D737" s="253"/>
      <c r="E737" s="287">
        <f>IF(B737="mandag",MedarbejderData!$V$23,"0")+IF(B737="tirsdag",MedarbejderData!$W$23,"0")+IF(B737="Onsdag",MedarbejderData!$X$23,"0")+IF(B737="torsdag",MedarbejderData!$Y$23,"0")+IF(B737="fredag",MedarbejderData!$Z$23,"0")+IF(B737="lørdag",MedarbejderData!$AA$23,"0")+IF(B737="søndag",MedarbejderData!$AB$23,"0")</f>
        <v>0</v>
      </c>
      <c r="F737" s="254"/>
      <c r="G737" s="254"/>
      <c r="H737" s="254"/>
      <c r="I737" s="254"/>
      <c r="J737" s="258">
        <f>IF(E737+F737+G737&lt;Beregningsdata!$G$18,E737+F737+G737,E737+F737+G737-Beregningsdata!$G$17)</f>
        <v>0</v>
      </c>
      <c r="K737" s="259" t="str">
        <f>IF(J737&gt;Beregningsdata!$G$26,Beregningsdata!$F$26,IF(AND(J737&lt;J737+Beregningsdata!$F$26,J737&gt;Beregningsdata!$F$25),J737-Beregningsdata!$F$25,""))</f>
        <v/>
      </c>
      <c r="L737" s="259" t="str">
        <f>IF(J737&gt;Beregningsdata!$F$27,J737-Beregningsdata!$F$27,"")</f>
        <v/>
      </c>
      <c r="M737" s="254"/>
      <c r="N737" s="254"/>
      <c r="O737" s="254"/>
      <c r="P737" s="211">
        <f>IF(D737="Ferie",Beregningsdata!$E$6,"0")+IF(D737="Feriefridag",Beregningsdata!$E$12,"0")+IF(D737="Fri",Beregningsdata!$E$11,"0")+IF(D737="Syg",Beregningsdata!$E$8,"0")+IF(D737="Barns Sygedag",Beregningsdata!$E$9,"0")+IF(D737="Barsel",Beregningsdata!$E$10,"0")</f>
        <v>0</v>
      </c>
    </row>
    <row r="738" spans="1:16" ht="16.5" x14ac:dyDescent="0.25">
      <c r="A738" s="173" t="str">
        <f t="shared" si="76"/>
        <v/>
      </c>
      <c r="B738" s="174" t="str">
        <f t="shared" si="77"/>
        <v>Torsdag</v>
      </c>
      <c r="C738" s="176">
        <f t="shared" si="78"/>
        <v>43776</v>
      </c>
      <c r="D738" s="253"/>
      <c r="E738" s="287">
        <f>IF(B738="mandag",MedarbejderData!$V$23,"0")+IF(B738="tirsdag",MedarbejderData!$W$23,"0")+IF(B738="Onsdag",MedarbejderData!$X$23,"0")+IF(B738="torsdag",MedarbejderData!$Y$23,"0")+IF(B738="fredag",MedarbejderData!$Z$23,"0")+IF(B738="lørdag",MedarbejderData!$AA$23,"0")+IF(B738="søndag",MedarbejderData!$AB$23,"0")</f>
        <v>0</v>
      </c>
      <c r="F738" s="254"/>
      <c r="G738" s="254"/>
      <c r="H738" s="254"/>
      <c r="I738" s="254"/>
      <c r="J738" s="258">
        <f>IF(E738+F738+G738&lt;Beregningsdata!$G$18,E738+F738+G738,E738+F738+G738-Beregningsdata!$G$17)</f>
        <v>0</v>
      </c>
      <c r="K738" s="259" t="str">
        <f>IF(J738&gt;Beregningsdata!$G$26,Beregningsdata!$F$26,IF(AND(J738&lt;J738+Beregningsdata!$F$26,J738&gt;Beregningsdata!$F$25),J738-Beregningsdata!$F$25,""))</f>
        <v/>
      </c>
      <c r="L738" s="259" t="str">
        <f>IF(J738&gt;Beregningsdata!$F$27,J738-Beregningsdata!$F$27,"")</f>
        <v/>
      </c>
      <c r="M738" s="254"/>
      <c r="N738" s="254"/>
      <c r="O738" s="254"/>
      <c r="P738" s="211">
        <f>IF(D738="Ferie",Beregningsdata!$E$6,"0")+IF(D738="Feriefridag",Beregningsdata!$E$12,"0")+IF(D738="Fri",Beregningsdata!$E$11,"0")+IF(D738="Syg",Beregningsdata!$E$8,"0")+IF(D738="Barns Sygedag",Beregningsdata!$E$9,"0")+IF(D738="Barsel",Beregningsdata!$E$10,"0")</f>
        <v>0</v>
      </c>
    </row>
    <row r="739" spans="1:16" ht="16.5" x14ac:dyDescent="0.25">
      <c r="A739" s="173" t="str">
        <f t="shared" si="76"/>
        <v/>
      </c>
      <c r="B739" s="174" t="str">
        <f t="shared" si="77"/>
        <v>Fredag</v>
      </c>
      <c r="C739" s="176">
        <f t="shared" si="78"/>
        <v>43777</v>
      </c>
      <c r="D739" s="253"/>
      <c r="E739" s="287">
        <f>IF(B739="mandag",MedarbejderData!$V$23,"0")+IF(B739="tirsdag",MedarbejderData!$W$23,"0")+IF(B739="Onsdag",MedarbejderData!$X$23,"0")+IF(B739="torsdag",MedarbejderData!$Y$23,"0")+IF(B739="fredag",MedarbejderData!$Z$23,"0")+IF(B739="lørdag",MedarbejderData!$AA$23,"0")+IF(B739="søndag",MedarbejderData!$AB$23,"0")</f>
        <v>0</v>
      </c>
      <c r="F739" s="254"/>
      <c r="G739" s="254"/>
      <c r="H739" s="254"/>
      <c r="I739" s="254"/>
      <c r="J739" s="258">
        <f>IF(E739+F739+G739&lt;Beregningsdata!$G$18,E739+F739+G739,E739+F739+G739-Beregningsdata!$G$17)</f>
        <v>0</v>
      </c>
      <c r="K739" s="259" t="str">
        <f>IF(J739&gt;Beregningsdata!$G$26,Beregningsdata!$F$26,IF(AND(J739&lt;J739+Beregningsdata!$F$26,J739&gt;Beregningsdata!$F$25),J739-Beregningsdata!$F$25,""))</f>
        <v/>
      </c>
      <c r="L739" s="259" t="str">
        <f>IF(J739&gt;Beregningsdata!$F$27,J739-Beregningsdata!$F$27,"")</f>
        <v/>
      </c>
      <c r="M739" s="254"/>
      <c r="N739" s="254"/>
      <c r="O739" s="254"/>
      <c r="P739" s="211">
        <f>IF(D739="Ferie",Beregningsdata!$E$6,"0")+IF(D739="Feriefridag",Beregningsdata!$E$12,"0")+IF(D739="Fri",Beregningsdata!$E$11,"0")+IF(D739="Syg",Beregningsdata!$E$8,"0")+IF(D739="Barns Sygedag",Beregningsdata!$E$9,"0")+IF(D739="Barsel",Beregningsdata!$E$10,"0")</f>
        <v>0</v>
      </c>
    </row>
    <row r="740" spans="1:16" ht="16.5" x14ac:dyDescent="0.25">
      <c r="A740" s="173" t="str">
        <f t="shared" si="76"/>
        <v/>
      </c>
      <c r="B740" s="174" t="str">
        <f t="shared" si="77"/>
        <v>Lørdag</v>
      </c>
      <c r="C740" s="176">
        <f t="shared" si="78"/>
        <v>43778</v>
      </c>
      <c r="D740" s="253"/>
      <c r="E740" s="287">
        <f>IF(B740="mandag",MedarbejderData!$V$23,"0")+IF(B740="tirsdag",MedarbejderData!$W$23,"0")+IF(B740="Onsdag",MedarbejderData!$X$23,"0")+IF(B740="torsdag",MedarbejderData!$Y$23,"0")+IF(B740="fredag",MedarbejderData!$Z$23,"0")+IF(B740="lørdag",MedarbejderData!$AA$23,"0")+IF(B740="søndag",MedarbejderData!$AB$23,"0")</f>
        <v>0</v>
      </c>
      <c r="F740" s="254"/>
      <c r="G740" s="254"/>
      <c r="H740" s="254"/>
      <c r="I740" s="254"/>
      <c r="J740" s="258">
        <f>IF(E740+F740+G740&lt;Beregningsdata!$G$18,E740+F740+G740,E740+F740+G740-Beregningsdata!$G$17)</f>
        <v>0</v>
      </c>
      <c r="K740" s="259" t="str">
        <f>IF(J740&gt;Beregningsdata!$G$26,Beregningsdata!$F$26,IF(AND(J740&lt;J740+Beregningsdata!$F$26,J740&gt;Beregningsdata!$F$25),J740-Beregningsdata!$F$25,""))</f>
        <v/>
      </c>
      <c r="L740" s="259" t="str">
        <f>IF(J740&gt;Beregningsdata!$F$27,J740-Beregningsdata!$F$27,"")</f>
        <v/>
      </c>
      <c r="M740" s="254"/>
      <c r="N740" s="254"/>
      <c r="O740" s="254"/>
      <c r="P740" s="211">
        <f>IF(D740="Ferie",Beregningsdata!$E$6,"0")+IF(D740="Feriefridag",Beregningsdata!$E$12,"0")+IF(D740="Fri",Beregningsdata!$E$11,"0")+IF(D740="Syg",Beregningsdata!$E$8,"0")+IF(D740="Barns Sygedag",Beregningsdata!$E$9,"0")+IF(D740="Barsel",Beregningsdata!$E$10,"0")</f>
        <v>0</v>
      </c>
    </row>
    <row r="741" spans="1:16" ht="16.5" x14ac:dyDescent="0.25">
      <c r="A741" s="173" t="str">
        <f t="shared" si="76"/>
        <v/>
      </c>
      <c r="B741" s="174" t="str">
        <f t="shared" si="77"/>
        <v>Søndag</v>
      </c>
      <c r="C741" s="176">
        <f t="shared" si="78"/>
        <v>43779</v>
      </c>
      <c r="D741" s="253"/>
      <c r="E741" s="287">
        <f>IF(B741="mandag",MedarbejderData!$V$23,"0")+IF(B741="tirsdag",MedarbejderData!$W$23,"0")+IF(B741="Onsdag",MedarbejderData!$X$23,"0")+IF(B741="torsdag",MedarbejderData!$Y$23,"0")+IF(B741="fredag",MedarbejderData!$Z$23,"0")+IF(B741="lørdag",MedarbejderData!$AA$23,"0")+IF(B741="søndag",MedarbejderData!$AB$23,"0")</f>
        <v>0</v>
      </c>
      <c r="F741" s="254"/>
      <c r="G741" s="254"/>
      <c r="H741" s="254"/>
      <c r="I741" s="254"/>
      <c r="J741" s="258">
        <f>IF(E741+F741+G741&lt;Beregningsdata!$G$18,E741+F741+G741,E741+F741+G741-Beregningsdata!$G$17)</f>
        <v>0</v>
      </c>
      <c r="K741" s="259" t="str">
        <f>IF(J741&gt;Beregningsdata!$G$26,Beregningsdata!$F$26,IF(AND(J741&lt;J741+Beregningsdata!$F$26,J741&gt;Beregningsdata!$F$25),J741-Beregningsdata!$F$25,""))</f>
        <v/>
      </c>
      <c r="L741" s="259" t="str">
        <f>IF(J741&gt;Beregningsdata!$F$27,J741-Beregningsdata!$F$27,"")</f>
        <v/>
      </c>
      <c r="M741" s="254"/>
      <c r="N741" s="254"/>
      <c r="O741" s="254"/>
      <c r="P741" s="211">
        <f>IF(D741="Ferie",Beregningsdata!$E$6,"0")+IF(D741="Feriefridag",Beregningsdata!$E$12,"0")+IF(D741="Fri",Beregningsdata!$E$11,"0")+IF(D741="Syg",Beregningsdata!$E$8,"0")+IF(D741="Barns Sygedag",Beregningsdata!$E$9,"0")+IF(D741="Barsel",Beregningsdata!$E$10,"0")</f>
        <v>0</v>
      </c>
    </row>
    <row r="742" spans="1:16" ht="16.5" x14ac:dyDescent="0.25">
      <c r="A742" s="173">
        <f t="shared" si="76"/>
        <v>46</v>
      </c>
      <c r="B742" s="174" t="str">
        <f t="shared" si="77"/>
        <v>Mandag</v>
      </c>
      <c r="C742" s="176">
        <f t="shared" si="78"/>
        <v>43780</v>
      </c>
      <c r="D742" s="253"/>
      <c r="E742" s="287">
        <f>IF(B742="mandag",MedarbejderData!$V$23,"0")+IF(B742="tirsdag",MedarbejderData!$W$23,"0")+IF(B742="Onsdag",MedarbejderData!$X$23,"0")+IF(B742="torsdag",MedarbejderData!$Y$23,"0")+IF(B742="fredag",MedarbejderData!$Z$23,"0")+IF(B742="lørdag",MedarbejderData!$AA$23,"0")+IF(B742="søndag",MedarbejderData!$AB$23,"0")</f>
        <v>0</v>
      </c>
      <c r="F742" s="254"/>
      <c r="G742" s="254"/>
      <c r="H742" s="254"/>
      <c r="I742" s="254"/>
      <c r="J742" s="258">
        <f>IF(E742+F742+G742&lt;Beregningsdata!$G$18,E742+F742+G742,E742+F742+G742-Beregningsdata!$G$17)</f>
        <v>0</v>
      </c>
      <c r="K742" s="259" t="str">
        <f>IF(J742&gt;Beregningsdata!$G$26,Beregningsdata!$F$26,IF(AND(J742&lt;J742+Beregningsdata!$F$26,J742&gt;Beregningsdata!$F$25),J742-Beregningsdata!$F$25,""))</f>
        <v/>
      </c>
      <c r="L742" s="259" t="str">
        <f>IF(J742&gt;Beregningsdata!$F$27,J742-Beregningsdata!$F$27,"")</f>
        <v/>
      </c>
      <c r="M742" s="254"/>
      <c r="N742" s="254"/>
      <c r="O742" s="254"/>
      <c r="P742" s="211">
        <f>IF(D742="Ferie",Beregningsdata!$E$6,"0")+IF(D742="Feriefridag",Beregningsdata!$E$12,"0")+IF(D742="Fri",Beregningsdata!$E$11,"0")+IF(D742="Syg",Beregningsdata!$E$8,"0")+IF(D742="Barns Sygedag",Beregningsdata!$E$9,"0")+IF(D742="Barsel",Beregningsdata!$E$10,"0")</f>
        <v>0</v>
      </c>
    </row>
    <row r="743" spans="1:16" ht="16.5" x14ac:dyDescent="0.25">
      <c r="A743" s="173" t="str">
        <f t="shared" si="76"/>
        <v/>
      </c>
      <c r="B743" s="174" t="str">
        <f t="shared" si="77"/>
        <v>Tirsdag</v>
      </c>
      <c r="C743" s="176">
        <f t="shared" si="78"/>
        <v>43781</v>
      </c>
      <c r="D743" s="253"/>
      <c r="E743" s="287">
        <f>IF(B743="mandag",MedarbejderData!$V$23,"0")+IF(B743="tirsdag",MedarbejderData!$W$23,"0")+IF(B743="Onsdag",MedarbejderData!$X$23,"0")+IF(B743="torsdag",MedarbejderData!$Y$23,"0")+IF(B743="fredag",MedarbejderData!$Z$23,"0")+IF(B743="lørdag",MedarbejderData!$AA$23,"0")+IF(B743="søndag",MedarbejderData!$AB$23,"0")</f>
        <v>0</v>
      </c>
      <c r="F743" s="254"/>
      <c r="G743" s="254"/>
      <c r="H743" s="254"/>
      <c r="I743" s="254"/>
      <c r="J743" s="258">
        <f>IF(E743+F743+G743&lt;Beregningsdata!$G$18,E743+F743+G743,E743+F743+G743-Beregningsdata!$G$17)</f>
        <v>0</v>
      </c>
      <c r="K743" s="259" t="str">
        <f>IF(J743&gt;Beregningsdata!$G$26,Beregningsdata!$F$26,IF(AND(J743&lt;J743+Beregningsdata!$F$26,J743&gt;Beregningsdata!$F$25),J743-Beregningsdata!$F$25,""))</f>
        <v/>
      </c>
      <c r="L743" s="259" t="str">
        <f>IF(J743&gt;Beregningsdata!$F$27,J743-Beregningsdata!$F$27,"")</f>
        <v/>
      </c>
      <c r="M743" s="254"/>
      <c r="N743" s="254"/>
      <c r="O743" s="254"/>
      <c r="P743" s="211">
        <f>IF(D743="Ferie",Beregningsdata!$E$6,"0")+IF(D743="Feriefridag",Beregningsdata!$E$12,"0")+IF(D743="Fri",Beregningsdata!$E$11,"0")+IF(D743="Syg",Beregningsdata!$E$8,"0")+IF(D743="Barns Sygedag",Beregningsdata!$E$9,"0")+IF(D743="Barsel",Beregningsdata!$E$10,"0")</f>
        <v>0</v>
      </c>
    </row>
    <row r="744" spans="1:16" ht="16.5" x14ac:dyDescent="0.25">
      <c r="A744" s="173" t="str">
        <f t="shared" si="76"/>
        <v/>
      </c>
      <c r="B744" s="174" t="str">
        <f t="shared" si="77"/>
        <v>Onsdag</v>
      </c>
      <c r="C744" s="176">
        <f t="shared" si="78"/>
        <v>43782</v>
      </c>
      <c r="D744" s="253"/>
      <c r="E744" s="287">
        <f>IF(B744="mandag",MedarbejderData!$V$23,"0")+IF(B744="tirsdag",MedarbejderData!$W$23,"0")+IF(B744="Onsdag",MedarbejderData!$X$23,"0")+IF(B744="torsdag",MedarbejderData!$Y$23,"0")+IF(B744="fredag",MedarbejderData!$Z$23,"0")+IF(B744="lørdag",MedarbejderData!$AA$23,"0")+IF(B744="søndag",MedarbejderData!$AB$23,"0")</f>
        <v>0</v>
      </c>
      <c r="F744" s="254"/>
      <c r="G744" s="254"/>
      <c r="H744" s="254"/>
      <c r="I744" s="254"/>
      <c r="J744" s="258">
        <f>IF(E744+F744+G744&lt;Beregningsdata!$G$18,E744+F744+G744,E744+F744+G744-Beregningsdata!$G$17)</f>
        <v>0</v>
      </c>
      <c r="K744" s="259" t="str">
        <f>IF(J744&gt;Beregningsdata!$G$26,Beregningsdata!$F$26,IF(AND(J744&lt;J744+Beregningsdata!$F$26,J744&gt;Beregningsdata!$F$25),J744-Beregningsdata!$F$25,""))</f>
        <v/>
      </c>
      <c r="L744" s="259" t="str">
        <f>IF(J744&gt;Beregningsdata!$F$27,J744-Beregningsdata!$F$27,"")</f>
        <v/>
      </c>
      <c r="M744" s="254"/>
      <c r="N744" s="254"/>
      <c r="O744" s="254"/>
      <c r="P744" s="211">
        <f>IF(D744="Ferie",Beregningsdata!$E$6,"0")+IF(D744="Feriefridag",Beregningsdata!$E$12,"0")+IF(D744="Fri",Beregningsdata!$E$11,"0")+IF(D744="Syg",Beregningsdata!$E$8,"0")+IF(D744="Barns Sygedag",Beregningsdata!$E$9,"0")+IF(D744="Barsel",Beregningsdata!$E$10,"0")</f>
        <v>0</v>
      </c>
    </row>
    <row r="745" spans="1:16" ht="16.5" x14ac:dyDescent="0.25">
      <c r="A745" s="173" t="str">
        <f t="shared" si="76"/>
        <v/>
      </c>
      <c r="B745" s="174" t="str">
        <f t="shared" si="77"/>
        <v>Torsdag</v>
      </c>
      <c r="C745" s="176">
        <f t="shared" si="78"/>
        <v>43783</v>
      </c>
      <c r="D745" s="253"/>
      <c r="E745" s="287">
        <f>IF(B745="mandag",MedarbejderData!$V$23,"0")+IF(B745="tirsdag",MedarbejderData!$W$23,"0")+IF(B745="Onsdag",MedarbejderData!$X$23,"0")+IF(B745="torsdag",MedarbejderData!$Y$23,"0")+IF(B745="fredag",MedarbejderData!$Z$23,"0")+IF(B745="lørdag",MedarbejderData!$AA$23,"0")+IF(B745="søndag",MedarbejderData!$AB$23,"0")</f>
        <v>0</v>
      </c>
      <c r="F745" s="254"/>
      <c r="G745" s="254"/>
      <c r="H745" s="254"/>
      <c r="I745" s="254"/>
      <c r="J745" s="258">
        <f>IF(E745+F745+G745&lt;Beregningsdata!$G$18,E745+F745+G745,E745+F745+G745-Beregningsdata!$G$17)</f>
        <v>0</v>
      </c>
      <c r="K745" s="259" t="str">
        <f>IF(J745&gt;Beregningsdata!$G$26,Beregningsdata!$F$26,IF(AND(J745&lt;J745+Beregningsdata!$F$26,J745&gt;Beregningsdata!$F$25),J745-Beregningsdata!$F$25,""))</f>
        <v/>
      </c>
      <c r="L745" s="259" t="str">
        <f>IF(J745&gt;Beregningsdata!$F$27,J745-Beregningsdata!$F$27,"")</f>
        <v/>
      </c>
      <c r="M745" s="254"/>
      <c r="N745" s="254"/>
      <c r="O745" s="254"/>
      <c r="P745" s="211">
        <f>IF(D745="Ferie",Beregningsdata!$E$6,"0")+IF(D745="Feriefridag",Beregningsdata!$E$12,"0")+IF(D745="Fri",Beregningsdata!$E$11,"0")+IF(D745="Syg",Beregningsdata!$E$8,"0")+IF(D745="Barns Sygedag",Beregningsdata!$E$9,"0")+IF(D745="Barsel",Beregningsdata!$E$10,"0")</f>
        <v>0</v>
      </c>
    </row>
    <row r="746" spans="1:16" ht="16.5" x14ac:dyDescent="0.25">
      <c r="A746" s="173" t="str">
        <f t="shared" si="76"/>
        <v/>
      </c>
      <c r="B746" s="174" t="str">
        <f t="shared" si="77"/>
        <v>Fredag</v>
      </c>
      <c r="C746" s="176">
        <f t="shared" si="78"/>
        <v>43784</v>
      </c>
      <c r="D746" s="253"/>
      <c r="E746" s="287">
        <f>IF(B746="mandag",MedarbejderData!$V$23,"0")+IF(B746="tirsdag",MedarbejderData!$W$23,"0")+IF(B746="Onsdag",MedarbejderData!$X$23,"0")+IF(B746="torsdag",MedarbejderData!$Y$23,"0")+IF(B746="fredag",MedarbejderData!$Z$23,"0")+IF(B746="lørdag",MedarbejderData!$AA$23,"0")+IF(B746="søndag",MedarbejderData!$AB$23,"0")</f>
        <v>0</v>
      </c>
      <c r="F746" s="254"/>
      <c r="G746" s="254"/>
      <c r="H746" s="254"/>
      <c r="I746" s="254"/>
      <c r="J746" s="258">
        <f>IF(E746+F746+G746&lt;Beregningsdata!$G$18,E746+F746+G746,E746+F746+G746-Beregningsdata!$G$17)</f>
        <v>0</v>
      </c>
      <c r="K746" s="259" t="str">
        <f>IF(J746&gt;Beregningsdata!$G$26,Beregningsdata!$F$26,IF(AND(J746&lt;J746+Beregningsdata!$F$26,J746&gt;Beregningsdata!$F$25),J746-Beregningsdata!$F$25,""))</f>
        <v/>
      </c>
      <c r="L746" s="259" t="str">
        <f>IF(J746&gt;Beregningsdata!$F$27,J746-Beregningsdata!$F$27,"")</f>
        <v/>
      </c>
      <c r="M746" s="254"/>
      <c r="N746" s="254"/>
      <c r="O746" s="254"/>
      <c r="P746" s="211">
        <f>IF(D746="Ferie",Beregningsdata!$E$6,"0")+IF(D746="Feriefridag",Beregningsdata!$E$12,"0")+IF(D746="Fri",Beregningsdata!$E$11,"0")+IF(D746="Syg",Beregningsdata!$E$8,"0")+IF(D746="Barns Sygedag",Beregningsdata!$E$9,"0")+IF(D746="Barsel",Beregningsdata!$E$10,"0")</f>
        <v>0</v>
      </c>
    </row>
    <row r="747" spans="1:16" ht="16.5" x14ac:dyDescent="0.25">
      <c r="A747" s="173" t="str">
        <f t="shared" si="76"/>
        <v/>
      </c>
      <c r="B747" s="174" t="str">
        <f t="shared" si="77"/>
        <v>Lørdag</v>
      </c>
      <c r="C747" s="176">
        <f t="shared" si="78"/>
        <v>43785</v>
      </c>
      <c r="D747" s="253"/>
      <c r="E747" s="287">
        <f>IF(B747="mandag",MedarbejderData!$V$23,"0")+IF(B747="tirsdag",MedarbejderData!$W$23,"0")+IF(B747="Onsdag",MedarbejderData!$X$23,"0")+IF(B747="torsdag",MedarbejderData!$Y$23,"0")+IF(B747="fredag",MedarbejderData!$Z$23,"0")+IF(B747="lørdag",MedarbejderData!$AA$23,"0")+IF(B747="søndag",MedarbejderData!$AB$23,"0")</f>
        <v>0</v>
      </c>
      <c r="F747" s="254"/>
      <c r="G747" s="254"/>
      <c r="H747" s="254"/>
      <c r="I747" s="254"/>
      <c r="J747" s="258">
        <f>IF(E747+F747+G747&lt;Beregningsdata!$G$18,E747+F747+G747,E747+F747+G747-Beregningsdata!$G$17)</f>
        <v>0</v>
      </c>
      <c r="K747" s="259" t="str">
        <f>IF(J747&gt;Beregningsdata!$G$26,Beregningsdata!$F$26,IF(AND(J747&lt;J747+Beregningsdata!$F$26,J747&gt;Beregningsdata!$F$25),J747-Beregningsdata!$F$25,""))</f>
        <v/>
      </c>
      <c r="L747" s="259" t="str">
        <f>IF(J747&gt;Beregningsdata!$F$27,J747-Beregningsdata!$F$27,"")</f>
        <v/>
      </c>
      <c r="M747" s="254"/>
      <c r="N747" s="254"/>
      <c r="O747" s="254"/>
      <c r="P747" s="211">
        <f>IF(D747="Ferie",Beregningsdata!$E$6,"0")+IF(D747="Feriefridag",Beregningsdata!$E$12,"0")+IF(D747="Fri",Beregningsdata!$E$11,"0")+IF(D747="Syg",Beregningsdata!$E$8,"0")+IF(D747="Barns Sygedag",Beregningsdata!$E$9,"0")+IF(D747="Barsel",Beregningsdata!$E$10,"0")</f>
        <v>0</v>
      </c>
    </row>
    <row r="748" spans="1:16" ht="16.5" x14ac:dyDescent="0.25">
      <c r="A748" s="173" t="str">
        <f t="shared" si="76"/>
        <v/>
      </c>
      <c r="B748" s="174" t="str">
        <f t="shared" si="77"/>
        <v>Søndag</v>
      </c>
      <c r="C748" s="176">
        <f t="shared" si="78"/>
        <v>43786</v>
      </c>
      <c r="D748" s="253"/>
      <c r="E748" s="287">
        <f>IF(B748="mandag",MedarbejderData!$V$23,"0")+IF(B748="tirsdag",MedarbejderData!$W$23,"0")+IF(B748="Onsdag",MedarbejderData!$X$23,"0")+IF(B748="torsdag",MedarbejderData!$Y$23,"0")+IF(B748="fredag",MedarbejderData!$Z$23,"0")+IF(B748="lørdag",MedarbejderData!$AA$23,"0")+IF(B748="søndag",MedarbejderData!$AB$23,"0")</f>
        <v>0</v>
      </c>
      <c r="F748" s="254"/>
      <c r="G748" s="254"/>
      <c r="H748" s="254"/>
      <c r="I748" s="254"/>
      <c r="J748" s="258">
        <f>IF(E748+F748+G748&lt;Beregningsdata!$G$18,E748+F748+G748,E748+F748+G748-Beregningsdata!$G$17)</f>
        <v>0</v>
      </c>
      <c r="K748" s="259" t="str">
        <f>IF(J748&gt;Beregningsdata!$G$26,Beregningsdata!$F$26,IF(AND(J748&lt;J748+Beregningsdata!$F$26,J748&gt;Beregningsdata!$F$25),J748-Beregningsdata!$F$25,""))</f>
        <v/>
      </c>
      <c r="L748" s="259" t="str">
        <f>IF(J748&gt;Beregningsdata!$F$27,J748-Beregningsdata!$F$27,"")</f>
        <v/>
      </c>
      <c r="M748" s="254"/>
      <c r="N748" s="254"/>
      <c r="O748" s="254"/>
      <c r="P748" s="211">
        <f>IF(D748="Ferie",Beregningsdata!$E$6,"0")+IF(D748="Feriefridag",Beregningsdata!$E$12,"0")+IF(D748="Fri",Beregningsdata!$E$11,"0")+IF(D748="Syg",Beregningsdata!$E$8,"0")+IF(D748="Barns Sygedag",Beregningsdata!$E$9,"0")+IF(D748="Barsel",Beregningsdata!$E$10,"0")</f>
        <v>0</v>
      </c>
    </row>
    <row r="749" spans="1:16" ht="16.5" x14ac:dyDescent="0.25">
      <c r="A749" s="173">
        <f t="shared" si="76"/>
        <v>47</v>
      </c>
      <c r="B749" s="174" t="str">
        <f t="shared" si="77"/>
        <v>Mandag</v>
      </c>
      <c r="C749" s="177">
        <f t="shared" si="78"/>
        <v>43787</v>
      </c>
      <c r="D749" s="253"/>
      <c r="E749" s="287">
        <f>IF(B749="mandag",MedarbejderData!$V$23,"0")+IF(B749="tirsdag",MedarbejderData!$W$23,"0")+IF(B749="Onsdag",MedarbejderData!$X$23,"0")+IF(B749="torsdag",MedarbejderData!$Y$23,"0")+IF(B749="fredag",MedarbejderData!$Z$23,"0")+IF(B749="lørdag",MedarbejderData!$AA$23,"0")+IF(B749="søndag",MedarbejderData!$AB$23,"0")</f>
        <v>0</v>
      </c>
      <c r="F749" s="254"/>
      <c r="G749" s="254"/>
      <c r="H749" s="254"/>
      <c r="I749" s="254"/>
      <c r="J749" s="258">
        <f>IF(E749+F749+G749&lt;Beregningsdata!$G$18,E749+F749+G749,E749+F749+G749-Beregningsdata!$G$17)</f>
        <v>0</v>
      </c>
      <c r="K749" s="259" t="str">
        <f>IF(J749&gt;Beregningsdata!$G$26,Beregningsdata!$F$26,IF(AND(J749&lt;J749+Beregningsdata!$F$26,J749&gt;Beregningsdata!$F$25),J749-Beregningsdata!$F$25,""))</f>
        <v/>
      </c>
      <c r="L749" s="259" t="str">
        <f>IF(J749&gt;Beregningsdata!$F$27,J749-Beregningsdata!$F$27,"")</f>
        <v/>
      </c>
      <c r="M749" s="254"/>
      <c r="N749" s="254"/>
      <c r="O749" s="254"/>
      <c r="P749" s="212">
        <f>IF(D749="Ferie",Beregningsdata!$E$6,"0")+IF(D749="Feriefridag",Beregningsdata!$E$12,"0")+IF(D749="Fri",Beregningsdata!$E$11,"0")+IF(D749="Syg",Beregningsdata!$E$8,"0")+IF(D749="Barns Sygedag",Beregningsdata!$E$9,"0")+IF(D749="Barsel",Beregningsdata!$E$10,"0")</f>
        <v>0</v>
      </c>
    </row>
    <row r="750" spans="1:16" ht="16.5" x14ac:dyDescent="0.25">
      <c r="A750" s="178"/>
      <c r="B750" s="179"/>
      <c r="C750" s="180"/>
      <c r="D750" s="206"/>
      <c r="E750" s="215">
        <f>SUM(E715:E749)</f>
        <v>0</v>
      </c>
      <c r="F750" s="215">
        <f t="shared" ref="F750:I750" si="79">SUM(F715:F749)</f>
        <v>0</v>
      </c>
      <c r="G750" s="215">
        <f t="shared" si="79"/>
        <v>0</v>
      </c>
      <c r="H750" s="215">
        <f t="shared" si="79"/>
        <v>0</v>
      </c>
      <c r="I750" s="215">
        <f t="shared" si="79"/>
        <v>0</v>
      </c>
      <c r="J750" s="215">
        <f>SUM(J715:J749)</f>
        <v>0</v>
      </c>
      <c r="K750" s="215">
        <f t="shared" ref="K750:N750" si="80">SUM(K715:K749)</f>
        <v>0</v>
      </c>
      <c r="L750" s="215">
        <f t="shared" si="80"/>
        <v>0</v>
      </c>
      <c r="M750" s="215">
        <f t="shared" si="80"/>
        <v>0</v>
      </c>
      <c r="N750" s="215">
        <f t="shared" si="80"/>
        <v>0</v>
      </c>
      <c r="O750" s="215">
        <f>SUM(O715:O749)</f>
        <v>0</v>
      </c>
      <c r="P750" s="221"/>
    </row>
    <row r="751" spans="1:16" x14ac:dyDescent="0.25">
      <c r="A751" s="182"/>
      <c r="B751" s="183"/>
      <c r="C751" s="183"/>
      <c r="D751" s="183"/>
      <c r="E751" s="184"/>
      <c r="F751" s="184"/>
      <c r="G751" s="184"/>
      <c r="H751" s="184"/>
      <c r="I751" s="184"/>
      <c r="J751" s="184"/>
      <c r="K751" s="184"/>
      <c r="L751" s="184"/>
      <c r="M751" s="184"/>
      <c r="N751" s="184"/>
      <c r="O751" s="184"/>
      <c r="P751" s="186"/>
    </row>
    <row r="752" spans="1:16" x14ac:dyDescent="0.25">
      <c r="A752" s="187" t="s">
        <v>87</v>
      </c>
      <c r="B752" s="343"/>
      <c r="C752" s="344"/>
      <c r="D752" s="267"/>
      <c r="E752" s="269"/>
      <c r="F752" s="268"/>
      <c r="G752" s="185"/>
      <c r="H752" s="185"/>
      <c r="I752" s="185"/>
      <c r="J752" s="185"/>
      <c r="K752" s="185"/>
      <c r="L752" s="185"/>
      <c r="M752" s="185"/>
      <c r="N752" s="185"/>
      <c r="O752" s="185"/>
      <c r="P752" s="186"/>
    </row>
    <row r="753" spans="1:16" x14ac:dyDescent="0.25">
      <c r="A753" s="187" t="s">
        <v>87</v>
      </c>
      <c r="B753" s="343"/>
      <c r="C753" s="345"/>
      <c r="D753" s="267"/>
      <c r="E753" s="269"/>
      <c r="F753" s="268"/>
      <c r="G753" s="185"/>
      <c r="H753" s="185"/>
      <c r="I753" s="185"/>
      <c r="J753" s="185"/>
      <c r="K753" s="185"/>
      <c r="L753" s="185"/>
      <c r="M753" s="185"/>
      <c r="N753" s="185"/>
      <c r="O753" s="185"/>
      <c r="P753" s="186"/>
    </row>
    <row r="754" spans="1:16" x14ac:dyDescent="0.25">
      <c r="A754" s="187" t="s">
        <v>87</v>
      </c>
      <c r="B754" s="343"/>
      <c r="C754" s="345"/>
      <c r="D754" s="267"/>
      <c r="E754" s="269"/>
      <c r="F754" s="268"/>
      <c r="G754" s="185"/>
      <c r="H754" s="185"/>
      <c r="I754" s="185"/>
      <c r="J754" s="185"/>
      <c r="K754" s="185"/>
      <c r="L754" s="185"/>
      <c r="M754" s="185"/>
      <c r="N754" s="185"/>
      <c r="O754" s="185"/>
      <c r="P754" s="186"/>
    </row>
    <row r="755" spans="1:16" x14ac:dyDescent="0.25">
      <c r="A755" s="188"/>
      <c r="B755" s="189"/>
      <c r="C755" s="189"/>
      <c r="D755" s="189"/>
      <c r="E755" s="190"/>
      <c r="F755" s="190"/>
      <c r="G755" s="190"/>
      <c r="H755" s="190"/>
      <c r="I755" s="190"/>
      <c r="J755" s="190"/>
      <c r="K755" s="190"/>
      <c r="L755" s="190"/>
      <c r="M755" s="190"/>
      <c r="N755" s="190"/>
      <c r="O755" s="190"/>
      <c r="P755" s="191"/>
    </row>
    <row r="756" spans="1:16" x14ac:dyDescent="0.25">
      <c r="A756" s="192"/>
      <c r="B756" s="192"/>
      <c r="C756" s="192"/>
      <c r="D756" s="192"/>
      <c r="E756" s="193"/>
      <c r="F756" s="193"/>
      <c r="G756" s="193"/>
      <c r="H756" s="193"/>
      <c r="I756" s="193"/>
      <c r="J756" s="193"/>
      <c r="K756" s="193"/>
      <c r="L756" s="193"/>
      <c r="M756" s="193"/>
      <c r="N756" s="193"/>
      <c r="O756" s="193"/>
      <c r="P756" s="192"/>
    </row>
    <row r="757" spans="1:16" x14ac:dyDescent="0.25">
      <c r="A757" s="1">
        <v>17</v>
      </c>
    </row>
    <row r="758" spans="1:16" x14ac:dyDescent="0.25">
      <c r="A758" s="347" t="s">
        <v>0</v>
      </c>
      <c r="B758" s="348"/>
      <c r="C758" s="240" t="s">
        <v>148</v>
      </c>
      <c r="D758" s="172" t="s">
        <v>1</v>
      </c>
      <c r="E758" s="265"/>
    </row>
    <row r="759" spans="1:16" x14ac:dyDescent="0.25">
      <c r="A759" s="349" t="str">
        <f>MedarbejderData!B24</f>
        <v>n17</v>
      </c>
      <c r="B759" s="350"/>
      <c r="C759" s="243" t="str">
        <f>MedarbejderData!C24</f>
        <v>l17</v>
      </c>
      <c r="D759" s="243" t="str">
        <f>MedarbejderData!D24</f>
        <v>a17</v>
      </c>
      <c r="E759" s="266"/>
    </row>
    <row r="760" spans="1:16" ht="28.5" customHeight="1" x14ac:dyDescent="0.25">
      <c r="A760" s="346" t="s">
        <v>222</v>
      </c>
      <c r="B760" s="346" t="s">
        <v>150</v>
      </c>
      <c r="C760" s="346" t="s">
        <v>225</v>
      </c>
      <c r="D760" s="346" t="s">
        <v>224</v>
      </c>
      <c r="E760" s="346" t="str">
        <f>Beregningsdata!B21</f>
        <v>Rengøring</v>
      </c>
      <c r="F760" s="346" t="str">
        <f>Beregningsdata!C21</f>
        <v>Ventilation</v>
      </c>
      <c r="G760" s="346" t="str">
        <f>Beregningsdata!D21</f>
        <v>Vinduespolering</v>
      </c>
      <c r="H760" s="346" t="str">
        <f>Beregningsdata!E21</f>
        <v>Rengøring</v>
      </c>
      <c r="I760" s="346" t="str">
        <f>Beregningsdata!F21</f>
        <v>Graffiti</v>
      </c>
      <c r="J760" s="346" t="s">
        <v>230</v>
      </c>
      <c r="K760" s="328" t="s">
        <v>226</v>
      </c>
      <c r="L760" s="328" t="s">
        <v>60</v>
      </c>
      <c r="M760" s="328" t="s">
        <v>228</v>
      </c>
      <c r="N760" s="328" t="s">
        <v>227</v>
      </c>
      <c r="O760" s="328" t="s">
        <v>229</v>
      </c>
      <c r="P760" s="346" t="s">
        <v>223</v>
      </c>
    </row>
    <row r="761" spans="1:16" x14ac:dyDescent="0.25">
      <c r="A761" s="341"/>
      <c r="B761" s="341"/>
      <c r="C761" s="341"/>
      <c r="D761" s="341"/>
      <c r="E761" s="341"/>
      <c r="F761" s="341"/>
      <c r="G761" s="341"/>
      <c r="H761" s="341"/>
      <c r="I761" s="341"/>
      <c r="J761" s="341"/>
      <c r="K761" s="330"/>
      <c r="L761" s="330"/>
      <c r="M761" s="330"/>
      <c r="N761" s="330"/>
      <c r="O761" s="330"/>
      <c r="P761" s="340"/>
    </row>
    <row r="762" spans="1:16" ht="16.5" x14ac:dyDescent="0.25">
      <c r="A762" s="173" t="str">
        <f t="shared" ref="A762:A796" si="81">IF(OR(SUM(C762)&lt;360,AND(ROW()&lt;&gt;3,WEEKDAY(C762,WDT)&lt;&gt;1)),"",TRUNC((C762-WEEKDAY(C762,WDT)-DATE(YEAR(C762+4-WEEKDAY(C762,WDT)),1,-10))/7))</f>
        <v/>
      </c>
      <c r="B762" s="174" t="str">
        <f>PROPER(TEXT(C762,"dddd"))</f>
        <v>Tirsdag</v>
      </c>
      <c r="C762" s="175">
        <f>A3</f>
        <v>43753</v>
      </c>
      <c r="D762" s="253"/>
      <c r="E762" s="287">
        <f>IF(B762="mandag",MedarbejderData!$V$24,"0")+IF(B762="tirsdag",MedarbejderData!$W$24,"0")+IF(B762="Onsdag",MedarbejderData!$X$24,"0")+IF(B762="torsdag",MedarbejderData!$Y$24,"0")+IF(B762="fredag",MedarbejderData!$Z$24,"0")+IF(B762="lørdag",MedarbejderData!$AA$24,"0")+IF(B762="søndag",MedarbejderData!$AB$24,"0")</f>
        <v>0</v>
      </c>
      <c r="F762" s="254"/>
      <c r="G762" s="254"/>
      <c r="H762" s="254"/>
      <c r="I762" s="254"/>
      <c r="J762" s="258">
        <f>IF(E762+F762+G762&lt;Beregningsdata!$G$18,E762+F762+G762,E762+F762+G762-Beregningsdata!$G$17)</f>
        <v>0</v>
      </c>
      <c r="K762" s="259" t="str">
        <f>IF(J762&gt;Beregningsdata!$G$26,Beregningsdata!$F$26,IF(AND(J762&lt;J762+Beregningsdata!$F$26,J762&gt;Beregningsdata!$F$25),J762-Beregningsdata!$F$25,""))</f>
        <v/>
      </c>
      <c r="L762" s="259" t="str">
        <f>IF(J762&gt;Beregningsdata!$F$27,J762-Beregningsdata!$F$27,"")</f>
        <v/>
      </c>
      <c r="M762" s="254"/>
      <c r="N762" s="254"/>
      <c r="O762" s="254"/>
      <c r="P762" s="210">
        <f>IF(D762="Ferie",Beregningsdata!$E$6,"0")+IF(D762="Feriefridag",Beregningsdata!$E$12,"0")+IF(D762="Fri",Beregningsdata!$E$11,"0")+IF(D762="Syg",Beregningsdata!$E$8,"0")+IF(D762="Barns Sygedag",Beregningsdata!$E$9,"0")+IF(D762="Barsel",Beregningsdata!$E$10,"0")</f>
        <v>0</v>
      </c>
    </row>
    <row r="763" spans="1:16" ht="16.5" x14ac:dyDescent="0.25">
      <c r="A763" s="173" t="str">
        <f t="shared" si="81"/>
        <v/>
      </c>
      <c r="B763" s="174" t="str">
        <f t="shared" ref="B763:B796" si="82">PROPER(TEXT(C763,"dddd"))</f>
        <v>Onsdag</v>
      </c>
      <c r="C763" s="176">
        <f>C762+1</f>
        <v>43754</v>
      </c>
      <c r="D763" s="253"/>
      <c r="E763" s="287">
        <f>IF(B763="mandag",MedarbejderData!$V$24,"0")+IF(B763="tirsdag",MedarbejderData!$W$24,"0")+IF(B763="Onsdag",MedarbejderData!$X$24,"0")+IF(B763="torsdag",MedarbejderData!$Y$24,"0")+IF(B763="fredag",MedarbejderData!$Z$24,"0")+IF(B763="lørdag",MedarbejderData!$AA$24,"0")+IF(B763="søndag",MedarbejderData!$AB$24,"0")</f>
        <v>0</v>
      </c>
      <c r="F763" s="254"/>
      <c r="G763" s="254"/>
      <c r="H763" s="254"/>
      <c r="I763" s="254"/>
      <c r="J763" s="258">
        <f>IF(E763+F763+G763&lt;Beregningsdata!$G$18,E763+F763+G763,E763+F763+G763-Beregningsdata!$G$17)</f>
        <v>0</v>
      </c>
      <c r="K763" s="259" t="str">
        <f>IF(J763&gt;Beregningsdata!$G$26,Beregningsdata!$F$26,IF(AND(J763&lt;J763+Beregningsdata!$F$26,J763&gt;Beregningsdata!$F$25),J763-Beregningsdata!$F$25,""))</f>
        <v/>
      </c>
      <c r="L763" s="259" t="str">
        <f>IF(J763&gt;Beregningsdata!$F$27,J763-Beregningsdata!$F$27,"")</f>
        <v/>
      </c>
      <c r="M763" s="254"/>
      <c r="N763" s="254"/>
      <c r="O763" s="254"/>
      <c r="P763" s="211">
        <f>IF(D763="Ferie",Beregningsdata!$E$6,"0")+IF(D763="Feriefridag",Beregningsdata!$E$12,"0")+IF(D763="Fri",Beregningsdata!$E$11,"0")+IF(D763="Syg",Beregningsdata!$E$8,"0")+IF(D763="Barns Sygedag",Beregningsdata!$E$9,"0")+IF(D763="Barsel",Beregningsdata!$E$10,"0")</f>
        <v>0</v>
      </c>
    </row>
    <row r="764" spans="1:16" ht="16.5" x14ac:dyDescent="0.25">
      <c r="A764" s="173" t="str">
        <f t="shared" si="81"/>
        <v/>
      </c>
      <c r="B764" s="174" t="str">
        <f t="shared" si="82"/>
        <v>Torsdag</v>
      </c>
      <c r="C764" s="176">
        <f t="shared" ref="C764:C796" si="83">C763+1</f>
        <v>43755</v>
      </c>
      <c r="D764" s="253"/>
      <c r="E764" s="287">
        <f>IF(B764="mandag",MedarbejderData!$V$24,"0")+IF(B764="tirsdag",MedarbejderData!$W$24,"0")+IF(B764="Onsdag",MedarbejderData!$X$24,"0")+IF(B764="torsdag",MedarbejderData!$Y$24,"0")+IF(B764="fredag",MedarbejderData!$Z$24,"0")+IF(B764="lørdag",MedarbejderData!$AA$24,"0")+IF(B764="søndag",MedarbejderData!$AB$24,"0")</f>
        <v>0</v>
      </c>
      <c r="F764" s="254"/>
      <c r="G764" s="254"/>
      <c r="H764" s="254"/>
      <c r="I764" s="254"/>
      <c r="J764" s="258">
        <f>IF(E764+F764+G764&lt;Beregningsdata!$G$18,E764+F764+G764,E764+F764+G764-Beregningsdata!$G$17)</f>
        <v>0</v>
      </c>
      <c r="K764" s="259" t="str">
        <f>IF(J764&gt;Beregningsdata!$G$26,Beregningsdata!$F$26,IF(AND(J764&lt;J764+Beregningsdata!$F$26,J764&gt;Beregningsdata!$F$25),J764-Beregningsdata!$F$25,""))</f>
        <v/>
      </c>
      <c r="L764" s="259" t="str">
        <f>IF(J764&gt;Beregningsdata!$F$27,J764-Beregningsdata!$F$27,"")</f>
        <v/>
      </c>
      <c r="M764" s="254"/>
      <c r="N764" s="254"/>
      <c r="O764" s="254"/>
      <c r="P764" s="211">
        <f>IF(D764="Ferie",Beregningsdata!$E$6,"0")+IF(D764="Feriefridag",Beregningsdata!$E$12,"0")+IF(D764="Fri",Beregningsdata!$E$11,"0")+IF(D764="Syg",Beregningsdata!$E$8,"0")+IF(D764="Barns Sygedag",Beregningsdata!$E$9,"0")+IF(D764="Barsel",Beregningsdata!$E$10,"0")</f>
        <v>0</v>
      </c>
    </row>
    <row r="765" spans="1:16" ht="16.5" x14ac:dyDescent="0.25">
      <c r="A765" s="173" t="str">
        <f t="shared" si="81"/>
        <v/>
      </c>
      <c r="B765" s="174" t="str">
        <f t="shared" si="82"/>
        <v>Fredag</v>
      </c>
      <c r="C765" s="176">
        <f t="shared" si="83"/>
        <v>43756</v>
      </c>
      <c r="D765" s="253"/>
      <c r="E765" s="287">
        <f>IF(B765="mandag",MedarbejderData!$V$24,"0")+IF(B765="tirsdag",MedarbejderData!$W$24,"0")+IF(B765="Onsdag",MedarbejderData!$X$24,"0")+IF(B765="torsdag",MedarbejderData!$Y$24,"0")+IF(B765="fredag",MedarbejderData!$Z$24,"0")+IF(B765="lørdag",MedarbejderData!$AA$24,"0")+IF(B765="søndag",MedarbejderData!$AB$24,"0")</f>
        <v>0</v>
      </c>
      <c r="F765" s="254"/>
      <c r="G765" s="254"/>
      <c r="H765" s="254"/>
      <c r="I765" s="254"/>
      <c r="J765" s="258">
        <f>IF(E765+F765+G765&lt;Beregningsdata!$G$18,E765+F765+G765,E765+F765+G765-Beregningsdata!$G$17)</f>
        <v>0</v>
      </c>
      <c r="K765" s="259" t="str">
        <f>IF(J765&gt;Beregningsdata!$G$26,Beregningsdata!$F$26,IF(AND(J765&lt;J765+Beregningsdata!$F$26,J765&gt;Beregningsdata!$F$25),J765-Beregningsdata!$F$25,""))</f>
        <v/>
      </c>
      <c r="L765" s="259" t="str">
        <f>IF(J765&gt;Beregningsdata!$F$27,J765-Beregningsdata!$F$27,"")</f>
        <v/>
      </c>
      <c r="M765" s="254"/>
      <c r="N765" s="254"/>
      <c r="O765" s="254"/>
      <c r="P765" s="211">
        <f>IF(D765="Ferie",Beregningsdata!$E$6,"0")+IF(D765="Feriefridag",Beregningsdata!$E$12,"0")+IF(D765="Fri",Beregningsdata!$E$11,"0")+IF(D765="Syg",Beregningsdata!$E$8,"0")+IF(D765="Barns Sygedag",Beregningsdata!$E$9,"0")+IF(D765="Barsel",Beregningsdata!$E$10,"0")</f>
        <v>0</v>
      </c>
    </row>
    <row r="766" spans="1:16" ht="16.5" x14ac:dyDescent="0.25">
      <c r="A766" s="173" t="str">
        <f t="shared" si="81"/>
        <v/>
      </c>
      <c r="B766" s="174" t="str">
        <f t="shared" si="82"/>
        <v>Lørdag</v>
      </c>
      <c r="C766" s="176">
        <f t="shared" si="83"/>
        <v>43757</v>
      </c>
      <c r="D766" s="253"/>
      <c r="E766" s="287">
        <f>IF(B766="mandag",MedarbejderData!$V$24,"0")+IF(B766="tirsdag",MedarbejderData!$W$24,"0")+IF(B766="Onsdag",MedarbejderData!$X$24,"0")+IF(B766="torsdag",MedarbejderData!$Y$24,"0")+IF(B766="fredag",MedarbejderData!$Z$24,"0")+IF(B766="lørdag",MedarbejderData!$AA$24,"0")+IF(B766="søndag",MedarbejderData!$AB$24,"0")</f>
        <v>0</v>
      </c>
      <c r="F766" s="254"/>
      <c r="G766" s="254"/>
      <c r="H766" s="254"/>
      <c r="I766" s="254"/>
      <c r="J766" s="258">
        <f>IF(E766+F766+G766&lt;Beregningsdata!$G$18,E766+F766+G766,E766+F766+G766-Beregningsdata!$G$17)</f>
        <v>0</v>
      </c>
      <c r="K766" s="259" t="str">
        <f>IF(J766&gt;Beregningsdata!$G$26,Beregningsdata!$F$26,IF(AND(J766&lt;J766+Beregningsdata!$F$26,J766&gt;Beregningsdata!$F$25),J766-Beregningsdata!$F$25,""))</f>
        <v/>
      </c>
      <c r="L766" s="259" t="str">
        <f>IF(J766&gt;Beregningsdata!$F$27,J766-Beregningsdata!$F$27,"")</f>
        <v/>
      </c>
      <c r="M766" s="254"/>
      <c r="N766" s="254"/>
      <c r="O766" s="254"/>
      <c r="P766" s="211">
        <f>IF(D766="Ferie",Beregningsdata!$E$6,"0")+IF(D766="Feriefridag",Beregningsdata!$E$12,"0")+IF(D766="Fri",Beregningsdata!$E$11,"0")+IF(D766="Syg",Beregningsdata!$E$8,"0")+IF(D766="Barns Sygedag",Beregningsdata!$E$9,"0")+IF(D766="Barsel",Beregningsdata!$E$10,"0")</f>
        <v>0</v>
      </c>
    </row>
    <row r="767" spans="1:16" ht="16.5" x14ac:dyDescent="0.25">
      <c r="A767" s="173" t="str">
        <f t="shared" si="81"/>
        <v/>
      </c>
      <c r="B767" s="174" t="str">
        <f t="shared" si="82"/>
        <v>Søndag</v>
      </c>
      <c r="C767" s="176">
        <f t="shared" si="83"/>
        <v>43758</v>
      </c>
      <c r="D767" s="253"/>
      <c r="E767" s="287">
        <f>IF(B767="mandag",MedarbejderData!$V$24,"0")+IF(B767="tirsdag",MedarbejderData!$W$24,"0")+IF(B767="Onsdag",MedarbejderData!$X$24,"0")+IF(B767="torsdag",MedarbejderData!$Y$24,"0")+IF(B767="fredag",MedarbejderData!$Z$24,"0")+IF(B767="lørdag",MedarbejderData!$AA$24,"0")+IF(B767="søndag",MedarbejderData!$AB$24,"0")</f>
        <v>0</v>
      </c>
      <c r="F767" s="254"/>
      <c r="G767" s="254"/>
      <c r="H767" s="254"/>
      <c r="I767" s="254"/>
      <c r="J767" s="258">
        <f>IF(E767+F767+G767&lt;Beregningsdata!$G$18,E767+F767+G767,E767+F767+G767-Beregningsdata!$G$17)</f>
        <v>0</v>
      </c>
      <c r="K767" s="259" t="str">
        <f>IF(J767&gt;Beregningsdata!$G$26,Beregningsdata!$F$26,IF(AND(J767&lt;J767+Beregningsdata!$F$26,J767&gt;Beregningsdata!$F$25),J767-Beregningsdata!$F$25,""))</f>
        <v/>
      </c>
      <c r="L767" s="259" t="str">
        <f>IF(J767&gt;Beregningsdata!$F$27,J767-Beregningsdata!$F$27,"")</f>
        <v/>
      </c>
      <c r="M767" s="254"/>
      <c r="N767" s="254"/>
      <c r="O767" s="254"/>
      <c r="P767" s="211">
        <f>IF(D767="Ferie",Beregningsdata!$E$6,"0")+IF(D767="Feriefridag",Beregningsdata!$E$12,"0")+IF(D767="Fri",Beregningsdata!$E$11,"0")+IF(D767="Syg",Beregningsdata!$E$8,"0")+IF(D767="Barns Sygedag",Beregningsdata!$E$9,"0")+IF(D767="Barsel",Beregningsdata!$E$10,"0")</f>
        <v>0</v>
      </c>
    </row>
    <row r="768" spans="1:16" ht="16.5" x14ac:dyDescent="0.25">
      <c r="A768" s="173">
        <f t="shared" si="81"/>
        <v>43</v>
      </c>
      <c r="B768" s="174" t="str">
        <f t="shared" si="82"/>
        <v>Mandag</v>
      </c>
      <c r="C768" s="176">
        <f t="shared" si="83"/>
        <v>43759</v>
      </c>
      <c r="D768" s="253"/>
      <c r="E768" s="287">
        <f>IF(B768="mandag",MedarbejderData!$V$24,"0")+IF(B768="tirsdag",MedarbejderData!$W$24,"0")+IF(B768="Onsdag",MedarbejderData!$X$24,"0")+IF(B768="torsdag",MedarbejderData!$Y$24,"0")+IF(B768="fredag",MedarbejderData!$Z$24,"0")+IF(B768="lørdag",MedarbejderData!$AA$24,"0")+IF(B768="søndag",MedarbejderData!$AB$24,"0")</f>
        <v>0</v>
      </c>
      <c r="F768" s="254"/>
      <c r="G768" s="254"/>
      <c r="H768" s="254"/>
      <c r="I768" s="254"/>
      <c r="J768" s="258">
        <f>IF(E768+F768+G768&lt;Beregningsdata!$G$18,E768+F768+G768,E768+F768+G768-Beregningsdata!$G$17)</f>
        <v>0</v>
      </c>
      <c r="K768" s="259" t="str">
        <f>IF(J768&gt;Beregningsdata!$G$26,Beregningsdata!$F$26,IF(AND(J768&lt;J768+Beregningsdata!$F$26,J768&gt;Beregningsdata!$F$25),J768-Beregningsdata!$F$25,""))</f>
        <v/>
      </c>
      <c r="L768" s="259" t="str">
        <f>IF(J768&gt;Beregningsdata!$F$27,J768-Beregningsdata!$F$27,"")</f>
        <v/>
      </c>
      <c r="M768" s="254"/>
      <c r="N768" s="254"/>
      <c r="O768" s="254"/>
      <c r="P768" s="211">
        <f>IF(D768="Ferie",Beregningsdata!$E$6,"0")+IF(D768="Feriefridag",Beregningsdata!$E$12,"0")+IF(D768="Fri",Beregningsdata!$E$11,"0")+IF(D768="Syg",Beregningsdata!$E$8,"0")+IF(D768="Barns Sygedag",Beregningsdata!$E$9,"0")+IF(D768="Barsel",Beregningsdata!$E$10,"0")</f>
        <v>0</v>
      </c>
    </row>
    <row r="769" spans="1:16" ht="16.5" x14ac:dyDescent="0.25">
      <c r="A769" s="173" t="str">
        <f t="shared" si="81"/>
        <v/>
      </c>
      <c r="B769" s="174" t="str">
        <f t="shared" si="82"/>
        <v>Tirsdag</v>
      </c>
      <c r="C769" s="176">
        <f t="shared" si="83"/>
        <v>43760</v>
      </c>
      <c r="D769" s="253"/>
      <c r="E769" s="287">
        <f>IF(B769="mandag",MedarbejderData!$V$24,"0")+IF(B769="tirsdag",MedarbejderData!$W$24,"0")+IF(B769="Onsdag",MedarbejderData!$X$24,"0")+IF(B769="torsdag",MedarbejderData!$Y$24,"0")+IF(B769="fredag",MedarbejderData!$Z$24,"0")+IF(B769="lørdag",MedarbejderData!$AA$24,"0")+IF(B769="søndag",MedarbejderData!$AB$24,"0")</f>
        <v>0</v>
      </c>
      <c r="F769" s="254"/>
      <c r="G769" s="254"/>
      <c r="H769" s="254"/>
      <c r="I769" s="254"/>
      <c r="J769" s="258">
        <f>IF(E769+F769+G769&lt;Beregningsdata!$G$18,E769+F769+G769,E769+F769+G769-Beregningsdata!$G$17)</f>
        <v>0</v>
      </c>
      <c r="K769" s="259" t="str">
        <f>IF(J769&gt;Beregningsdata!$G$26,Beregningsdata!$F$26,IF(AND(J769&lt;J769+Beregningsdata!$F$26,J769&gt;Beregningsdata!$F$25),J769-Beregningsdata!$F$25,""))</f>
        <v/>
      </c>
      <c r="L769" s="259" t="str">
        <f>IF(J769&gt;Beregningsdata!$F$27,J769-Beregningsdata!$F$27,"")</f>
        <v/>
      </c>
      <c r="M769" s="254"/>
      <c r="N769" s="254"/>
      <c r="O769" s="254"/>
      <c r="P769" s="211">
        <f>IF(D769="Ferie",Beregningsdata!$E$6,"0")+IF(D769="Feriefridag",Beregningsdata!$E$12,"0")+IF(D769="Fri",Beregningsdata!$E$11,"0")+IF(D769="Syg",Beregningsdata!$E$8,"0")+IF(D769="Barns Sygedag",Beregningsdata!$E$9,"0")+IF(D769="Barsel",Beregningsdata!$E$10,"0")</f>
        <v>0</v>
      </c>
    </row>
    <row r="770" spans="1:16" ht="16.5" x14ac:dyDescent="0.25">
      <c r="A770" s="173" t="str">
        <f t="shared" si="81"/>
        <v/>
      </c>
      <c r="B770" s="174" t="str">
        <f t="shared" si="82"/>
        <v>Onsdag</v>
      </c>
      <c r="C770" s="176">
        <f t="shared" si="83"/>
        <v>43761</v>
      </c>
      <c r="D770" s="253"/>
      <c r="E770" s="287">
        <f>IF(B770="mandag",MedarbejderData!$V$24,"0")+IF(B770="tirsdag",MedarbejderData!$W$24,"0")+IF(B770="Onsdag",MedarbejderData!$X$24,"0")+IF(B770="torsdag",MedarbejderData!$Y$24,"0")+IF(B770="fredag",MedarbejderData!$Z$24,"0")+IF(B770="lørdag",MedarbejderData!$AA$24,"0")+IF(B770="søndag",MedarbejderData!$AB$24,"0")</f>
        <v>0</v>
      </c>
      <c r="F770" s="254"/>
      <c r="G770" s="254"/>
      <c r="H770" s="254"/>
      <c r="I770" s="254"/>
      <c r="J770" s="258">
        <f>IF(E770+F770+G770&lt;Beregningsdata!$G$18,E770+F770+G770,E770+F770+G770-Beregningsdata!$G$17)</f>
        <v>0</v>
      </c>
      <c r="K770" s="259" t="str">
        <f>IF(J770&gt;Beregningsdata!$G$26,Beregningsdata!$F$26,IF(AND(J770&lt;J770+Beregningsdata!$F$26,J770&gt;Beregningsdata!$F$25),J770-Beregningsdata!$F$25,""))</f>
        <v/>
      </c>
      <c r="L770" s="259" t="str">
        <f>IF(J770&gt;Beregningsdata!$F$27,J770-Beregningsdata!$F$27,"")</f>
        <v/>
      </c>
      <c r="M770" s="254"/>
      <c r="N770" s="254"/>
      <c r="O770" s="254"/>
      <c r="P770" s="211">
        <f>IF(D770="Ferie",Beregningsdata!$E$6,"0")+IF(D770="Feriefridag",Beregningsdata!$E$12,"0")+IF(D770="Fri",Beregningsdata!$E$11,"0")+IF(D770="Syg",Beregningsdata!$E$8,"0")+IF(D770="Barns Sygedag",Beregningsdata!$E$9,"0")+IF(D770="Barsel",Beregningsdata!$E$10,"0")</f>
        <v>0</v>
      </c>
    </row>
    <row r="771" spans="1:16" ht="16.5" x14ac:dyDescent="0.25">
      <c r="A771" s="173" t="str">
        <f t="shared" si="81"/>
        <v/>
      </c>
      <c r="B771" s="174" t="str">
        <f t="shared" si="82"/>
        <v>Torsdag</v>
      </c>
      <c r="C771" s="176">
        <f t="shared" si="83"/>
        <v>43762</v>
      </c>
      <c r="D771" s="253"/>
      <c r="E771" s="287">
        <f>IF(B771="mandag",MedarbejderData!$V$24,"0")+IF(B771="tirsdag",MedarbejderData!$W$24,"0")+IF(B771="Onsdag",MedarbejderData!$X$24,"0")+IF(B771="torsdag",MedarbejderData!$Y$24,"0")+IF(B771="fredag",MedarbejderData!$Z$24,"0")+IF(B771="lørdag",MedarbejderData!$AA$24,"0")+IF(B771="søndag",MedarbejderData!$AB$24,"0")</f>
        <v>0</v>
      </c>
      <c r="F771" s="254"/>
      <c r="G771" s="254"/>
      <c r="H771" s="254"/>
      <c r="I771" s="254"/>
      <c r="J771" s="258">
        <f>IF(E771+F771+G771&lt;Beregningsdata!$G$18,E771+F771+G771,E771+F771+G771-Beregningsdata!$G$17)</f>
        <v>0</v>
      </c>
      <c r="K771" s="259" t="str">
        <f>IF(J771&gt;Beregningsdata!$G$26,Beregningsdata!$F$26,IF(AND(J771&lt;J771+Beregningsdata!$F$26,J771&gt;Beregningsdata!$F$25),J771-Beregningsdata!$F$25,""))</f>
        <v/>
      </c>
      <c r="L771" s="259" t="str">
        <f>IF(J771&gt;Beregningsdata!$F$27,J771-Beregningsdata!$F$27,"")</f>
        <v/>
      </c>
      <c r="M771" s="254"/>
      <c r="N771" s="254"/>
      <c r="O771" s="254"/>
      <c r="P771" s="211">
        <f>IF(D771="Ferie",Beregningsdata!$E$6,"0")+IF(D771="Feriefridag",Beregningsdata!$E$12,"0")+IF(D771="Fri",Beregningsdata!$E$11,"0")+IF(D771="Syg",Beregningsdata!$E$8,"0")+IF(D771="Barns Sygedag",Beregningsdata!$E$9,"0")+IF(D771="Barsel",Beregningsdata!$E$10,"0")</f>
        <v>0</v>
      </c>
    </row>
    <row r="772" spans="1:16" ht="16.5" x14ac:dyDescent="0.25">
      <c r="A772" s="173" t="str">
        <f t="shared" si="81"/>
        <v/>
      </c>
      <c r="B772" s="174" t="str">
        <f t="shared" si="82"/>
        <v>Fredag</v>
      </c>
      <c r="C772" s="176">
        <f t="shared" si="83"/>
        <v>43763</v>
      </c>
      <c r="D772" s="253"/>
      <c r="E772" s="287">
        <f>IF(B772="mandag",MedarbejderData!$V$24,"0")+IF(B772="tirsdag",MedarbejderData!$W$24,"0")+IF(B772="Onsdag",MedarbejderData!$X$24,"0")+IF(B772="torsdag",MedarbejderData!$Y$24,"0")+IF(B772="fredag",MedarbejderData!$Z$24,"0")+IF(B772="lørdag",MedarbejderData!$AA$24,"0")+IF(B772="søndag",MedarbejderData!$AB$24,"0")</f>
        <v>0</v>
      </c>
      <c r="F772" s="254"/>
      <c r="G772" s="254"/>
      <c r="H772" s="254"/>
      <c r="I772" s="254"/>
      <c r="J772" s="258">
        <f>IF(E772+F772+G772&lt;Beregningsdata!$G$18,E772+F772+G772,E772+F772+G772-Beregningsdata!$G$17)</f>
        <v>0</v>
      </c>
      <c r="K772" s="259" t="str">
        <f>IF(J772&gt;Beregningsdata!$G$26,Beregningsdata!$F$26,IF(AND(J772&lt;J772+Beregningsdata!$F$26,J772&gt;Beregningsdata!$F$25),J772-Beregningsdata!$F$25,""))</f>
        <v/>
      </c>
      <c r="L772" s="259" t="str">
        <f>IF(J772&gt;Beregningsdata!$F$27,J772-Beregningsdata!$F$27,"")</f>
        <v/>
      </c>
      <c r="M772" s="254"/>
      <c r="N772" s="254"/>
      <c r="O772" s="254"/>
      <c r="P772" s="211">
        <f>IF(D772="Ferie",Beregningsdata!$E$6,"0")+IF(D772="Feriefridag",Beregningsdata!$E$12,"0")+IF(D772="Fri",Beregningsdata!$E$11,"0")+IF(D772="Syg",Beregningsdata!$E$8,"0")+IF(D772="Barns Sygedag",Beregningsdata!$E$9,"0")+IF(D772="Barsel",Beregningsdata!$E$10,"0")</f>
        <v>0</v>
      </c>
    </row>
    <row r="773" spans="1:16" ht="16.5" x14ac:dyDescent="0.25">
      <c r="A773" s="173" t="str">
        <f t="shared" si="81"/>
        <v/>
      </c>
      <c r="B773" s="174" t="str">
        <f t="shared" si="82"/>
        <v>Lørdag</v>
      </c>
      <c r="C773" s="176">
        <f t="shared" si="83"/>
        <v>43764</v>
      </c>
      <c r="D773" s="253"/>
      <c r="E773" s="287">
        <f>IF(B773="mandag",MedarbejderData!$V$24,"0")+IF(B773="tirsdag",MedarbejderData!$W$24,"0")+IF(B773="Onsdag",MedarbejderData!$X$24,"0")+IF(B773="torsdag",MedarbejderData!$Y$24,"0")+IF(B773="fredag",MedarbejderData!$Z$24,"0")+IF(B773="lørdag",MedarbejderData!$AA$24,"0")+IF(B773="søndag",MedarbejderData!$AB$24,"0")</f>
        <v>0</v>
      </c>
      <c r="F773" s="254"/>
      <c r="G773" s="254"/>
      <c r="H773" s="254"/>
      <c r="I773" s="254"/>
      <c r="J773" s="258">
        <f>IF(E773+F773+G773&lt;Beregningsdata!$G$18,E773+F773+G773,E773+F773+G773-Beregningsdata!$G$17)</f>
        <v>0</v>
      </c>
      <c r="K773" s="259" t="str">
        <f>IF(J773&gt;Beregningsdata!$G$26,Beregningsdata!$F$26,IF(AND(J773&lt;J773+Beregningsdata!$F$26,J773&gt;Beregningsdata!$F$25),J773-Beregningsdata!$F$25,""))</f>
        <v/>
      </c>
      <c r="L773" s="259" t="str">
        <f>IF(J773&gt;Beregningsdata!$F$27,J773-Beregningsdata!$F$27,"")</f>
        <v/>
      </c>
      <c r="M773" s="254"/>
      <c r="N773" s="254"/>
      <c r="O773" s="254"/>
      <c r="P773" s="211">
        <f>IF(D773="Ferie",Beregningsdata!$E$6,"0")+IF(D773="Feriefridag",Beregningsdata!$E$12,"0")+IF(D773="Fri",Beregningsdata!$E$11,"0")+IF(D773="Syg",Beregningsdata!$E$8,"0")+IF(D773="Barns Sygedag",Beregningsdata!$E$9,"0")+IF(D773="Barsel",Beregningsdata!$E$10,"0")</f>
        <v>0</v>
      </c>
    </row>
    <row r="774" spans="1:16" ht="16.5" x14ac:dyDescent="0.25">
      <c r="A774" s="173" t="str">
        <f t="shared" si="81"/>
        <v/>
      </c>
      <c r="B774" s="174" t="str">
        <f t="shared" si="82"/>
        <v>Søndag</v>
      </c>
      <c r="C774" s="176">
        <f t="shared" si="83"/>
        <v>43765</v>
      </c>
      <c r="D774" s="253"/>
      <c r="E774" s="287">
        <f>IF(B774="mandag",MedarbejderData!$V$24,"0")+IF(B774="tirsdag",MedarbejderData!$W$24,"0")+IF(B774="Onsdag",MedarbejderData!$X$24,"0")+IF(B774="torsdag",MedarbejderData!$Y$24,"0")+IF(B774="fredag",MedarbejderData!$Z$24,"0")+IF(B774="lørdag",MedarbejderData!$AA$24,"0")+IF(B774="søndag",MedarbejderData!$AB$24,"0")</f>
        <v>0</v>
      </c>
      <c r="F774" s="254"/>
      <c r="G774" s="254"/>
      <c r="H774" s="254"/>
      <c r="I774" s="254"/>
      <c r="J774" s="258">
        <f>IF(E774+F774+G774&lt;Beregningsdata!$G$18,E774+F774+G774,E774+F774+G774-Beregningsdata!$G$17)</f>
        <v>0</v>
      </c>
      <c r="K774" s="259" t="str">
        <f>IF(J774&gt;Beregningsdata!$G$26,Beregningsdata!$F$26,IF(AND(J774&lt;J774+Beregningsdata!$F$26,J774&gt;Beregningsdata!$F$25),J774-Beregningsdata!$F$25,""))</f>
        <v/>
      </c>
      <c r="L774" s="259" t="str">
        <f>IF(J774&gt;Beregningsdata!$F$27,J774-Beregningsdata!$F$27,"")</f>
        <v/>
      </c>
      <c r="M774" s="254"/>
      <c r="N774" s="254"/>
      <c r="O774" s="254"/>
      <c r="P774" s="211">
        <f>IF(D774="Ferie",Beregningsdata!$E$6,"0")+IF(D774="Feriefridag",Beregningsdata!$E$12,"0")+IF(D774="Fri",Beregningsdata!$E$11,"0")+IF(D774="Syg",Beregningsdata!$E$8,"0")+IF(D774="Barns Sygedag",Beregningsdata!$E$9,"0")+IF(D774="Barsel",Beregningsdata!$E$10,"0")</f>
        <v>0</v>
      </c>
    </row>
    <row r="775" spans="1:16" ht="16.5" x14ac:dyDescent="0.25">
      <c r="A775" s="173">
        <f t="shared" si="81"/>
        <v>44</v>
      </c>
      <c r="B775" s="174" t="str">
        <f t="shared" si="82"/>
        <v>Mandag</v>
      </c>
      <c r="C775" s="176">
        <f t="shared" si="83"/>
        <v>43766</v>
      </c>
      <c r="D775" s="253"/>
      <c r="E775" s="287">
        <f>IF(B775="mandag",MedarbejderData!$V$24,"0")+IF(B775="tirsdag",MedarbejderData!$W$24,"0")+IF(B775="Onsdag",MedarbejderData!$X$24,"0")+IF(B775="torsdag",MedarbejderData!$Y$24,"0")+IF(B775="fredag",MedarbejderData!$Z$24,"0")+IF(B775="lørdag",MedarbejderData!$AA$24,"0")+IF(B775="søndag",MedarbejderData!$AB$24,"0")</f>
        <v>0</v>
      </c>
      <c r="F775" s="254"/>
      <c r="G775" s="254"/>
      <c r="H775" s="254"/>
      <c r="I775" s="254"/>
      <c r="J775" s="258">
        <f>IF(E775+F775+G775&lt;Beregningsdata!$G$18,E775+F775+G775,E775+F775+G775-Beregningsdata!$G$17)</f>
        <v>0</v>
      </c>
      <c r="K775" s="259" t="str">
        <f>IF(J775&gt;Beregningsdata!$G$26,Beregningsdata!$F$26,IF(AND(J775&lt;J775+Beregningsdata!$F$26,J775&gt;Beregningsdata!$F$25),J775-Beregningsdata!$F$25,""))</f>
        <v/>
      </c>
      <c r="L775" s="259" t="str">
        <f>IF(J775&gt;Beregningsdata!$F$27,J775-Beregningsdata!$F$27,"")</f>
        <v/>
      </c>
      <c r="M775" s="254"/>
      <c r="N775" s="254"/>
      <c r="O775" s="254"/>
      <c r="P775" s="211">
        <f>IF(D775="Ferie",Beregningsdata!$E$6,"0")+IF(D775="Feriefridag",Beregningsdata!$E$12,"0")+IF(D775="Fri",Beregningsdata!$E$11,"0")+IF(D775="Syg",Beregningsdata!$E$8,"0")+IF(D775="Barns Sygedag",Beregningsdata!$E$9,"0")+IF(D775="Barsel",Beregningsdata!$E$10,"0")</f>
        <v>0</v>
      </c>
    </row>
    <row r="776" spans="1:16" ht="16.5" x14ac:dyDescent="0.25">
      <c r="A776" s="173" t="str">
        <f t="shared" si="81"/>
        <v/>
      </c>
      <c r="B776" s="174" t="str">
        <f t="shared" si="82"/>
        <v>Tirsdag</v>
      </c>
      <c r="C776" s="176">
        <f t="shared" si="83"/>
        <v>43767</v>
      </c>
      <c r="D776" s="253"/>
      <c r="E776" s="287">
        <f>IF(B776="mandag",MedarbejderData!$V$24,"0")+IF(B776="tirsdag",MedarbejderData!$W$24,"0")+IF(B776="Onsdag",MedarbejderData!$X$24,"0")+IF(B776="torsdag",MedarbejderData!$Y$24,"0")+IF(B776="fredag",MedarbejderData!$Z$24,"0")+IF(B776="lørdag",MedarbejderData!$AA$24,"0")+IF(B776="søndag",MedarbejderData!$AB$24,"0")</f>
        <v>0</v>
      </c>
      <c r="F776" s="254"/>
      <c r="G776" s="254"/>
      <c r="H776" s="254"/>
      <c r="I776" s="254"/>
      <c r="J776" s="258">
        <f>IF(E776+F776+G776&lt;Beregningsdata!$G$18,E776+F776+G776,E776+F776+G776-Beregningsdata!$G$17)</f>
        <v>0</v>
      </c>
      <c r="K776" s="259" t="str">
        <f>IF(J776&gt;Beregningsdata!$G$26,Beregningsdata!$F$26,IF(AND(J776&lt;J776+Beregningsdata!$F$26,J776&gt;Beregningsdata!$F$25),J776-Beregningsdata!$F$25,""))</f>
        <v/>
      </c>
      <c r="L776" s="259" t="str">
        <f>IF(J776&gt;Beregningsdata!$F$27,J776-Beregningsdata!$F$27,"")</f>
        <v/>
      </c>
      <c r="M776" s="254"/>
      <c r="N776" s="254"/>
      <c r="O776" s="254"/>
      <c r="P776" s="211">
        <f>IF(D776="Ferie",Beregningsdata!$E$6,"0")+IF(D776="Feriefridag",Beregningsdata!$E$12,"0")+IF(D776="Fri",Beregningsdata!$E$11,"0")+IF(D776="Syg",Beregningsdata!$E$8,"0")+IF(D776="Barns Sygedag",Beregningsdata!$E$9,"0")+IF(D776="Barsel",Beregningsdata!$E$10,"0")</f>
        <v>0</v>
      </c>
    </row>
    <row r="777" spans="1:16" ht="16.5" x14ac:dyDescent="0.25">
      <c r="A777" s="173" t="str">
        <f t="shared" si="81"/>
        <v/>
      </c>
      <c r="B777" s="174" t="str">
        <f t="shared" si="82"/>
        <v>Onsdag</v>
      </c>
      <c r="C777" s="176">
        <f t="shared" si="83"/>
        <v>43768</v>
      </c>
      <c r="D777" s="253"/>
      <c r="E777" s="287">
        <f>IF(B777="mandag",MedarbejderData!$V$24,"0")+IF(B777="tirsdag",MedarbejderData!$W$24,"0")+IF(B777="Onsdag",MedarbejderData!$X$24,"0")+IF(B777="torsdag",MedarbejderData!$Y$24,"0")+IF(B777="fredag",MedarbejderData!$Z$24,"0")+IF(B777="lørdag",MedarbejderData!$AA$24,"0")+IF(B777="søndag",MedarbejderData!$AB$24,"0")</f>
        <v>0</v>
      </c>
      <c r="F777" s="254"/>
      <c r="G777" s="254"/>
      <c r="H777" s="254"/>
      <c r="I777" s="254"/>
      <c r="J777" s="258">
        <f>IF(E777+F777+G777&lt;Beregningsdata!$G$18,E777+F777+G777,E777+F777+G777-Beregningsdata!$G$17)</f>
        <v>0</v>
      </c>
      <c r="K777" s="259" t="str">
        <f>IF(J777&gt;Beregningsdata!$G$26,Beregningsdata!$F$26,IF(AND(J777&lt;J777+Beregningsdata!$F$26,J777&gt;Beregningsdata!$F$25),J777-Beregningsdata!$F$25,""))</f>
        <v/>
      </c>
      <c r="L777" s="259" t="str">
        <f>IF(J777&gt;Beregningsdata!$F$27,J777-Beregningsdata!$F$27,"")</f>
        <v/>
      </c>
      <c r="M777" s="254"/>
      <c r="N777" s="254"/>
      <c r="O777" s="254"/>
      <c r="P777" s="211">
        <f>IF(D777="Ferie",Beregningsdata!$E$6,"0")+IF(D777="Feriefridag",Beregningsdata!$E$12,"0")+IF(D777="Fri",Beregningsdata!$E$11,"0")+IF(D777="Syg",Beregningsdata!$E$8,"0")+IF(D777="Barns Sygedag",Beregningsdata!$E$9,"0")+IF(D777="Barsel",Beregningsdata!$E$10,"0")</f>
        <v>0</v>
      </c>
    </row>
    <row r="778" spans="1:16" ht="16.5" x14ac:dyDescent="0.25">
      <c r="A778" s="173" t="str">
        <f t="shared" si="81"/>
        <v/>
      </c>
      <c r="B778" s="174" t="str">
        <f t="shared" si="82"/>
        <v>Torsdag</v>
      </c>
      <c r="C778" s="176">
        <f t="shared" si="83"/>
        <v>43769</v>
      </c>
      <c r="D778" s="253"/>
      <c r="E778" s="287">
        <f>IF(B778="mandag",MedarbejderData!$V$24,"0")+IF(B778="tirsdag",MedarbejderData!$W$24,"0")+IF(B778="Onsdag",MedarbejderData!$X$24,"0")+IF(B778="torsdag",MedarbejderData!$Y$24,"0")+IF(B778="fredag",MedarbejderData!$Z$24,"0")+IF(B778="lørdag",MedarbejderData!$AA$24,"0")+IF(B778="søndag",MedarbejderData!$AB$24,"0")</f>
        <v>0</v>
      </c>
      <c r="F778" s="254"/>
      <c r="G778" s="254"/>
      <c r="H778" s="254"/>
      <c r="I778" s="254"/>
      <c r="J778" s="258">
        <f>IF(E778+F778+G778&lt;Beregningsdata!$G$18,E778+F778+G778,E778+F778+G778-Beregningsdata!$G$17)</f>
        <v>0</v>
      </c>
      <c r="K778" s="259" t="str">
        <f>IF(J778&gt;Beregningsdata!$G$26,Beregningsdata!$F$26,IF(AND(J778&lt;J778+Beregningsdata!$F$26,J778&gt;Beregningsdata!$F$25),J778-Beregningsdata!$F$25,""))</f>
        <v/>
      </c>
      <c r="L778" s="259" t="str">
        <f>IF(J778&gt;Beregningsdata!$F$27,J778-Beregningsdata!$F$27,"")</f>
        <v/>
      </c>
      <c r="M778" s="254"/>
      <c r="N778" s="254"/>
      <c r="O778" s="254"/>
      <c r="P778" s="211">
        <f>IF(D778="Ferie",Beregningsdata!$E$6,"0")+IF(D778="Feriefridag",Beregningsdata!$E$12,"0")+IF(D778="Fri",Beregningsdata!$E$11,"0")+IF(D778="Syg",Beregningsdata!$E$8,"0")+IF(D778="Barns Sygedag",Beregningsdata!$E$9,"0")+IF(D778="Barsel",Beregningsdata!$E$10,"0")</f>
        <v>0</v>
      </c>
    </row>
    <row r="779" spans="1:16" ht="16.5" x14ac:dyDescent="0.25">
      <c r="A779" s="173" t="str">
        <f t="shared" si="81"/>
        <v/>
      </c>
      <c r="B779" s="174" t="str">
        <f t="shared" si="82"/>
        <v>Fredag</v>
      </c>
      <c r="C779" s="176">
        <f t="shared" si="83"/>
        <v>43770</v>
      </c>
      <c r="D779" s="253"/>
      <c r="E779" s="287">
        <f>IF(B779="mandag",MedarbejderData!$V$24,"0")+IF(B779="tirsdag",MedarbejderData!$W$24,"0")+IF(B779="Onsdag",MedarbejderData!$X$24,"0")+IF(B779="torsdag",MedarbejderData!$Y$24,"0")+IF(B779="fredag",MedarbejderData!$Z$24,"0")+IF(B779="lørdag",MedarbejderData!$AA$24,"0")+IF(B779="søndag",MedarbejderData!$AB$24,"0")</f>
        <v>0</v>
      </c>
      <c r="F779" s="254"/>
      <c r="G779" s="254"/>
      <c r="H779" s="254"/>
      <c r="I779" s="254"/>
      <c r="J779" s="258">
        <f>IF(E779+F779+G779&lt;Beregningsdata!$G$18,E779+F779+G779,E779+F779+G779-Beregningsdata!$G$17)</f>
        <v>0</v>
      </c>
      <c r="K779" s="259" t="str">
        <f>IF(J779&gt;Beregningsdata!$G$26,Beregningsdata!$F$26,IF(AND(J779&lt;J779+Beregningsdata!$F$26,J779&gt;Beregningsdata!$F$25),J779-Beregningsdata!$F$25,""))</f>
        <v/>
      </c>
      <c r="L779" s="259" t="str">
        <f>IF(J779&gt;Beregningsdata!$F$27,J779-Beregningsdata!$F$27,"")</f>
        <v/>
      </c>
      <c r="M779" s="254"/>
      <c r="N779" s="254"/>
      <c r="O779" s="254"/>
      <c r="P779" s="211">
        <f>IF(D779="Ferie",Beregningsdata!$E$6,"0")+IF(D779="Feriefridag",Beregningsdata!$E$12,"0")+IF(D779="Fri",Beregningsdata!$E$11,"0")+IF(D779="Syg",Beregningsdata!$E$8,"0")+IF(D779="Barns Sygedag",Beregningsdata!$E$9,"0")+IF(D779="Barsel",Beregningsdata!$E$10,"0")</f>
        <v>0</v>
      </c>
    </row>
    <row r="780" spans="1:16" ht="16.5" x14ac:dyDescent="0.25">
      <c r="A780" s="173" t="str">
        <f t="shared" si="81"/>
        <v/>
      </c>
      <c r="B780" s="174" t="str">
        <f t="shared" si="82"/>
        <v>Lørdag</v>
      </c>
      <c r="C780" s="176">
        <f t="shared" si="83"/>
        <v>43771</v>
      </c>
      <c r="D780" s="253"/>
      <c r="E780" s="287">
        <f>IF(B780="mandag",MedarbejderData!$V$24,"0")+IF(B780="tirsdag",MedarbejderData!$W$24,"0")+IF(B780="Onsdag",MedarbejderData!$X$24,"0")+IF(B780="torsdag",MedarbejderData!$Y$24,"0")+IF(B780="fredag",MedarbejderData!$Z$24,"0")+IF(B780="lørdag",MedarbejderData!$AA$24,"0")+IF(B780="søndag",MedarbejderData!$AB$24,"0")</f>
        <v>0</v>
      </c>
      <c r="F780" s="254"/>
      <c r="G780" s="254"/>
      <c r="H780" s="254"/>
      <c r="I780" s="254"/>
      <c r="J780" s="258">
        <f>IF(E780+F780+G780&lt;Beregningsdata!$G$18,E780+F780+G780,E780+F780+G780-Beregningsdata!$G$17)</f>
        <v>0</v>
      </c>
      <c r="K780" s="259" t="str">
        <f>IF(J780&gt;Beregningsdata!$G$26,Beregningsdata!$F$26,IF(AND(J780&lt;J780+Beregningsdata!$F$26,J780&gt;Beregningsdata!$F$25),J780-Beregningsdata!$F$25,""))</f>
        <v/>
      </c>
      <c r="L780" s="259" t="str">
        <f>IF(J780&gt;Beregningsdata!$F$27,J780-Beregningsdata!$F$27,"")</f>
        <v/>
      </c>
      <c r="M780" s="254"/>
      <c r="N780" s="254"/>
      <c r="O780" s="254"/>
      <c r="P780" s="211">
        <f>IF(D780="Ferie",Beregningsdata!$E$6,"0")+IF(D780="Feriefridag",Beregningsdata!$E$12,"0")+IF(D780="Fri",Beregningsdata!$E$11,"0")+IF(D780="Syg",Beregningsdata!$E$8,"0")+IF(D780="Barns Sygedag",Beregningsdata!$E$9,"0")+IF(D780="Barsel",Beregningsdata!$E$10,"0")</f>
        <v>0</v>
      </c>
    </row>
    <row r="781" spans="1:16" ht="16.5" x14ac:dyDescent="0.25">
      <c r="A781" s="173" t="str">
        <f t="shared" si="81"/>
        <v/>
      </c>
      <c r="B781" s="174" t="str">
        <f t="shared" si="82"/>
        <v>Søndag</v>
      </c>
      <c r="C781" s="176">
        <f t="shared" si="83"/>
        <v>43772</v>
      </c>
      <c r="D781" s="253"/>
      <c r="E781" s="287">
        <f>IF(B781="mandag",MedarbejderData!$V$24,"0")+IF(B781="tirsdag",MedarbejderData!$W$24,"0")+IF(B781="Onsdag",MedarbejderData!$X$24,"0")+IF(B781="torsdag",MedarbejderData!$Y$24,"0")+IF(B781="fredag",MedarbejderData!$Z$24,"0")+IF(B781="lørdag",MedarbejderData!$AA$24,"0")+IF(B781="søndag",MedarbejderData!$AB$24,"0")</f>
        <v>0</v>
      </c>
      <c r="F781" s="254"/>
      <c r="G781" s="254"/>
      <c r="H781" s="254"/>
      <c r="I781" s="254"/>
      <c r="J781" s="258">
        <f>IF(E781+F781+G781&lt;Beregningsdata!$G$18,E781+F781+G781,E781+F781+G781-Beregningsdata!$G$17)</f>
        <v>0</v>
      </c>
      <c r="K781" s="259" t="str">
        <f>IF(J781&gt;Beregningsdata!$G$26,Beregningsdata!$F$26,IF(AND(J781&lt;J781+Beregningsdata!$F$26,J781&gt;Beregningsdata!$F$25),J781-Beregningsdata!$F$25,""))</f>
        <v/>
      </c>
      <c r="L781" s="259" t="str">
        <f>IF(J781&gt;Beregningsdata!$F$27,J781-Beregningsdata!$F$27,"")</f>
        <v/>
      </c>
      <c r="M781" s="254"/>
      <c r="N781" s="254"/>
      <c r="O781" s="254"/>
      <c r="P781" s="211">
        <f>IF(D781="Ferie",Beregningsdata!$E$6,"0")+IF(D781="Feriefridag",Beregningsdata!$E$12,"0")+IF(D781="Fri",Beregningsdata!$E$11,"0")+IF(D781="Syg",Beregningsdata!$E$8,"0")+IF(D781="Barns Sygedag",Beregningsdata!$E$9,"0")+IF(D781="Barsel",Beregningsdata!$E$10,"0")</f>
        <v>0</v>
      </c>
    </row>
    <row r="782" spans="1:16" ht="16.5" x14ac:dyDescent="0.25">
      <c r="A782" s="173">
        <f t="shared" si="81"/>
        <v>45</v>
      </c>
      <c r="B782" s="174" t="str">
        <f t="shared" si="82"/>
        <v>Mandag</v>
      </c>
      <c r="C782" s="176">
        <f t="shared" si="83"/>
        <v>43773</v>
      </c>
      <c r="D782" s="253"/>
      <c r="E782" s="287">
        <f>IF(B782="mandag",MedarbejderData!$V$24,"0")+IF(B782="tirsdag",MedarbejderData!$W$24,"0")+IF(B782="Onsdag",MedarbejderData!$X$24,"0")+IF(B782="torsdag",MedarbejderData!$Y$24,"0")+IF(B782="fredag",MedarbejderData!$Z$24,"0")+IF(B782="lørdag",MedarbejderData!$AA$24,"0")+IF(B782="søndag",MedarbejderData!$AB$24,"0")</f>
        <v>0</v>
      </c>
      <c r="F782" s="254"/>
      <c r="G782" s="254"/>
      <c r="H782" s="254"/>
      <c r="I782" s="254"/>
      <c r="J782" s="258">
        <f>IF(E782+F782+G782&lt;Beregningsdata!$G$18,E782+F782+G782,E782+F782+G782-Beregningsdata!$G$17)</f>
        <v>0</v>
      </c>
      <c r="K782" s="259" t="str">
        <f>IF(J782&gt;Beregningsdata!$G$26,Beregningsdata!$F$26,IF(AND(J782&lt;J782+Beregningsdata!$F$26,J782&gt;Beregningsdata!$F$25),J782-Beregningsdata!$F$25,""))</f>
        <v/>
      </c>
      <c r="L782" s="259" t="str">
        <f>IF(J782&gt;Beregningsdata!$F$27,J782-Beregningsdata!$F$27,"")</f>
        <v/>
      </c>
      <c r="M782" s="254"/>
      <c r="N782" s="254"/>
      <c r="O782" s="254"/>
      <c r="P782" s="211">
        <f>IF(D782="Ferie",Beregningsdata!$E$6,"0")+IF(D782="Feriefridag",Beregningsdata!$E$12,"0")+IF(D782="Fri",Beregningsdata!$E$11,"0")+IF(D782="Syg",Beregningsdata!$E$8,"0")+IF(D782="Barns Sygedag",Beregningsdata!$E$9,"0")+IF(D782="Barsel",Beregningsdata!$E$10,"0")</f>
        <v>0</v>
      </c>
    </row>
    <row r="783" spans="1:16" ht="16.5" x14ac:dyDescent="0.25">
      <c r="A783" s="173" t="str">
        <f t="shared" si="81"/>
        <v/>
      </c>
      <c r="B783" s="174" t="str">
        <f t="shared" si="82"/>
        <v>Tirsdag</v>
      </c>
      <c r="C783" s="176">
        <f t="shared" si="83"/>
        <v>43774</v>
      </c>
      <c r="D783" s="253"/>
      <c r="E783" s="287">
        <f>IF(B783="mandag",MedarbejderData!$V$24,"0")+IF(B783="tirsdag",MedarbejderData!$W$24,"0")+IF(B783="Onsdag",MedarbejderData!$X$24,"0")+IF(B783="torsdag",MedarbejderData!$Y$24,"0")+IF(B783="fredag",MedarbejderData!$Z$24,"0")+IF(B783="lørdag",MedarbejderData!$AA$24,"0")+IF(B783="søndag",MedarbejderData!$AB$24,"0")</f>
        <v>0</v>
      </c>
      <c r="F783" s="254"/>
      <c r="G783" s="254"/>
      <c r="H783" s="254"/>
      <c r="I783" s="254"/>
      <c r="J783" s="258">
        <f>IF(E783+F783+G783&lt;Beregningsdata!$G$18,E783+F783+G783,E783+F783+G783-Beregningsdata!$G$17)</f>
        <v>0</v>
      </c>
      <c r="K783" s="259" t="str">
        <f>IF(J783&gt;Beregningsdata!$G$26,Beregningsdata!$F$26,IF(AND(J783&lt;J783+Beregningsdata!$F$26,J783&gt;Beregningsdata!$F$25),J783-Beregningsdata!$F$25,""))</f>
        <v/>
      </c>
      <c r="L783" s="259" t="str">
        <f>IF(J783&gt;Beregningsdata!$F$27,J783-Beregningsdata!$F$27,"")</f>
        <v/>
      </c>
      <c r="M783" s="254"/>
      <c r="N783" s="254"/>
      <c r="O783" s="254"/>
      <c r="P783" s="211">
        <f>IF(D783="Ferie",Beregningsdata!$E$6,"0")+IF(D783="Feriefridag",Beregningsdata!$E$12,"0")+IF(D783="Fri",Beregningsdata!$E$11,"0")+IF(D783="Syg",Beregningsdata!$E$8,"0")+IF(D783="Barns Sygedag",Beregningsdata!$E$9,"0")+IF(D783="Barsel",Beregningsdata!$E$10,"0")</f>
        <v>0</v>
      </c>
    </row>
    <row r="784" spans="1:16" ht="16.5" x14ac:dyDescent="0.25">
      <c r="A784" s="173" t="str">
        <f t="shared" si="81"/>
        <v/>
      </c>
      <c r="B784" s="174" t="str">
        <f t="shared" si="82"/>
        <v>Onsdag</v>
      </c>
      <c r="C784" s="176">
        <f t="shared" si="83"/>
        <v>43775</v>
      </c>
      <c r="D784" s="253"/>
      <c r="E784" s="287">
        <f>IF(B784="mandag",MedarbejderData!$V$24,"0")+IF(B784="tirsdag",MedarbejderData!$W$24,"0")+IF(B784="Onsdag",MedarbejderData!$X$24,"0")+IF(B784="torsdag",MedarbejderData!$Y$24,"0")+IF(B784="fredag",MedarbejderData!$Z$24,"0")+IF(B784="lørdag",MedarbejderData!$AA$24,"0")+IF(B784="søndag",MedarbejderData!$AB$24,"0")</f>
        <v>0</v>
      </c>
      <c r="F784" s="254"/>
      <c r="G784" s="254"/>
      <c r="H784" s="254"/>
      <c r="I784" s="254"/>
      <c r="J784" s="258">
        <f>IF(E784+F784+G784&lt;Beregningsdata!$G$18,E784+F784+G784,E784+F784+G784-Beregningsdata!$G$17)</f>
        <v>0</v>
      </c>
      <c r="K784" s="259" t="str">
        <f>IF(J784&gt;Beregningsdata!$G$26,Beregningsdata!$F$26,IF(AND(J784&lt;J784+Beregningsdata!$F$26,J784&gt;Beregningsdata!$F$25),J784-Beregningsdata!$F$25,""))</f>
        <v/>
      </c>
      <c r="L784" s="259" t="str">
        <f>IF(J784&gt;Beregningsdata!$F$27,J784-Beregningsdata!$F$27,"")</f>
        <v/>
      </c>
      <c r="M784" s="254"/>
      <c r="N784" s="254"/>
      <c r="O784" s="254"/>
      <c r="P784" s="211">
        <f>IF(D784="Ferie",Beregningsdata!$E$6,"0")+IF(D784="Feriefridag",Beregningsdata!$E$12,"0")+IF(D784="Fri",Beregningsdata!$E$11,"0")+IF(D784="Syg",Beregningsdata!$E$8,"0")+IF(D784="Barns Sygedag",Beregningsdata!$E$9,"0")+IF(D784="Barsel",Beregningsdata!$E$10,"0")</f>
        <v>0</v>
      </c>
    </row>
    <row r="785" spans="1:16" ht="16.5" x14ac:dyDescent="0.25">
      <c r="A785" s="173" t="str">
        <f t="shared" si="81"/>
        <v/>
      </c>
      <c r="B785" s="174" t="str">
        <f t="shared" si="82"/>
        <v>Torsdag</v>
      </c>
      <c r="C785" s="176">
        <f t="shared" si="83"/>
        <v>43776</v>
      </c>
      <c r="D785" s="253"/>
      <c r="E785" s="287">
        <f>IF(B785="mandag",MedarbejderData!$V$24,"0")+IF(B785="tirsdag",MedarbejderData!$W$24,"0")+IF(B785="Onsdag",MedarbejderData!$X$24,"0")+IF(B785="torsdag",MedarbejderData!$Y$24,"0")+IF(B785="fredag",MedarbejderData!$Z$24,"0")+IF(B785="lørdag",MedarbejderData!$AA$24,"0")+IF(B785="søndag",MedarbejderData!$AB$24,"0")</f>
        <v>0</v>
      </c>
      <c r="F785" s="254"/>
      <c r="G785" s="254"/>
      <c r="H785" s="254"/>
      <c r="I785" s="254"/>
      <c r="J785" s="258">
        <f>IF(E785+F785+G785&lt;Beregningsdata!$G$18,E785+F785+G785,E785+F785+G785-Beregningsdata!$G$17)</f>
        <v>0</v>
      </c>
      <c r="K785" s="259" t="str">
        <f>IF(J785&gt;Beregningsdata!$G$26,Beregningsdata!$F$26,IF(AND(J785&lt;J785+Beregningsdata!$F$26,J785&gt;Beregningsdata!$F$25),J785-Beregningsdata!$F$25,""))</f>
        <v/>
      </c>
      <c r="L785" s="259" t="str">
        <f>IF(J785&gt;Beregningsdata!$F$27,J785-Beregningsdata!$F$27,"")</f>
        <v/>
      </c>
      <c r="M785" s="254"/>
      <c r="N785" s="254"/>
      <c r="O785" s="254"/>
      <c r="P785" s="211">
        <f>IF(D785="Ferie",Beregningsdata!$E$6,"0")+IF(D785="Feriefridag",Beregningsdata!$E$12,"0")+IF(D785="Fri",Beregningsdata!$E$11,"0")+IF(D785="Syg",Beregningsdata!$E$8,"0")+IF(D785="Barns Sygedag",Beregningsdata!$E$9,"0")+IF(D785="Barsel",Beregningsdata!$E$10,"0")</f>
        <v>0</v>
      </c>
    </row>
    <row r="786" spans="1:16" ht="16.5" x14ac:dyDescent="0.25">
      <c r="A786" s="173" t="str">
        <f t="shared" si="81"/>
        <v/>
      </c>
      <c r="B786" s="174" t="str">
        <f t="shared" si="82"/>
        <v>Fredag</v>
      </c>
      <c r="C786" s="176">
        <f t="shared" si="83"/>
        <v>43777</v>
      </c>
      <c r="D786" s="253"/>
      <c r="E786" s="287">
        <f>IF(B786="mandag",MedarbejderData!$V$24,"0")+IF(B786="tirsdag",MedarbejderData!$W$24,"0")+IF(B786="Onsdag",MedarbejderData!$X$24,"0")+IF(B786="torsdag",MedarbejderData!$Y$24,"0")+IF(B786="fredag",MedarbejderData!$Z$24,"0")+IF(B786="lørdag",MedarbejderData!$AA$24,"0")+IF(B786="søndag",MedarbejderData!$AB$24,"0")</f>
        <v>0</v>
      </c>
      <c r="F786" s="254"/>
      <c r="G786" s="254"/>
      <c r="H786" s="254"/>
      <c r="I786" s="254"/>
      <c r="J786" s="258">
        <f>IF(E786+F786+G786&lt;Beregningsdata!$G$18,E786+F786+G786,E786+F786+G786-Beregningsdata!$G$17)</f>
        <v>0</v>
      </c>
      <c r="K786" s="259" t="str">
        <f>IF(J786&gt;Beregningsdata!$G$26,Beregningsdata!$F$26,IF(AND(J786&lt;J786+Beregningsdata!$F$26,J786&gt;Beregningsdata!$F$25),J786-Beregningsdata!$F$25,""))</f>
        <v/>
      </c>
      <c r="L786" s="259" t="str">
        <f>IF(J786&gt;Beregningsdata!$F$27,J786-Beregningsdata!$F$27,"")</f>
        <v/>
      </c>
      <c r="M786" s="254"/>
      <c r="N786" s="254"/>
      <c r="O786" s="254"/>
      <c r="P786" s="211">
        <f>IF(D786="Ferie",Beregningsdata!$E$6,"0")+IF(D786="Feriefridag",Beregningsdata!$E$12,"0")+IF(D786="Fri",Beregningsdata!$E$11,"0")+IF(D786="Syg",Beregningsdata!$E$8,"0")+IF(D786="Barns Sygedag",Beregningsdata!$E$9,"0")+IF(D786="Barsel",Beregningsdata!$E$10,"0")</f>
        <v>0</v>
      </c>
    </row>
    <row r="787" spans="1:16" ht="16.5" x14ac:dyDescent="0.25">
      <c r="A787" s="173" t="str">
        <f t="shared" si="81"/>
        <v/>
      </c>
      <c r="B787" s="174" t="str">
        <f t="shared" si="82"/>
        <v>Lørdag</v>
      </c>
      <c r="C787" s="176">
        <f t="shared" si="83"/>
        <v>43778</v>
      </c>
      <c r="D787" s="253"/>
      <c r="E787" s="287">
        <f>IF(B787="mandag",MedarbejderData!$V$24,"0")+IF(B787="tirsdag",MedarbejderData!$W$24,"0")+IF(B787="Onsdag",MedarbejderData!$X$24,"0")+IF(B787="torsdag",MedarbejderData!$Y$24,"0")+IF(B787="fredag",MedarbejderData!$Z$24,"0")+IF(B787="lørdag",MedarbejderData!$AA$24,"0")+IF(B787="søndag",MedarbejderData!$AB$24,"0")</f>
        <v>0</v>
      </c>
      <c r="F787" s="254"/>
      <c r="G787" s="254"/>
      <c r="H787" s="254"/>
      <c r="I787" s="254"/>
      <c r="J787" s="258">
        <f>IF(E787+F787+G787&lt;Beregningsdata!$G$18,E787+F787+G787,E787+F787+G787-Beregningsdata!$G$17)</f>
        <v>0</v>
      </c>
      <c r="K787" s="259" t="str">
        <f>IF(J787&gt;Beregningsdata!$G$26,Beregningsdata!$F$26,IF(AND(J787&lt;J787+Beregningsdata!$F$26,J787&gt;Beregningsdata!$F$25),J787-Beregningsdata!$F$25,""))</f>
        <v/>
      </c>
      <c r="L787" s="259" t="str">
        <f>IF(J787&gt;Beregningsdata!$F$27,J787-Beregningsdata!$F$27,"")</f>
        <v/>
      </c>
      <c r="M787" s="254"/>
      <c r="N787" s="254"/>
      <c r="O787" s="254"/>
      <c r="P787" s="211">
        <f>IF(D787="Ferie",Beregningsdata!$E$6,"0")+IF(D787="Feriefridag",Beregningsdata!$E$12,"0")+IF(D787="Fri",Beregningsdata!$E$11,"0")+IF(D787="Syg",Beregningsdata!$E$8,"0")+IF(D787="Barns Sygedag",Beregningsdata!$E$9,"0")+IF(D787="Barsel",Beregningsdata!$E$10,"0")</f>
        <v>0</v>
      </c>
    </row>
    <row r="788" spans="1:16" ht="16.5" x14ac:dyDescent="0.25">
      <c r="A788" s="173" t="str">
        <f t="shared" si="81"/>
        <v/>
      </c>
      <c r="B788" s="174" t="str">
        <f t="shared" si="82"/>
        <v>Søndag</v>
      </c>
      <c r="C788" s="176">
        <f t="shared" si="83"/>
        <v>43779</v>
      </c>
      <c r="D788" s="253"/>
      <c r="E788" s="287">
        <f>IF(B788="mandag",MedarbejderData!$V$24,"0")+IF(B788="tirsdag",MedarbejderData!$W$24,"0")+IF(B788="Onsdag",MedarbejderData!$X$24,"0")+IF(B788="torsdag",MedarbejderData!$Y$24,"0")+IF(B788="fredag",MedarbejderData!$Z$24,"0")+IF(B788="lørdag",MedarbejderData!$AA$24,"0")+IF(B788="søndag",MedarbejderData!$AB$24,"0")</f>
        <v>0</v>
      </c>
      <c r="F788" s="254"/>
      <c r="G788" s="254"/>
      <c r="H788" s="254"/>
      <c r="I788" s="254"/>
      <c r="J788" s="258">
        <f>IF(E788+F788+G788&lt;Beregningsdata!$G$18,E788+F788+G788,E788+F788+G788-Beregningsdata!$G$17)</f>
        <v>0</v>
      </c>
      <c r="K788" s="259" t="str">
        <f>IF(J788&gt;Beregningsdata!$G$26,Beregningsdata!$F$26,IF(AND(J788&lt;J788+Beregningsdata!$F$26,J788&gt;Beregningsdata!$F$25),J788-Beregningsdata!$F$25,""))</f>
        <v/>
      </c>
      <c r="L788" s="259" t="str">
        <f>IF(J788&gt;Beregningsdata!$F$27,J788-Beregningsdata!$F$27,"")</f>
        <v/>
      </c>
      <c r="M788" s="254"/>
      <c r="N788" s="254"/>
      <c r="O788" s="254"/>
      <c r="P788" s="211">
        <f>IF(D788="Ferie",Beregningsdata!$E$6,"0")+IF(D788="Feriefridag",Beregningsdata!$E$12,"0")+IF(D788="Fri",Beregningsdata!$E$11,"0")+IF(D788="Syg",Beregningsdata!$E$8,"0")+IF(D788="Barns Sygedag",Beregningsdata!$E$9,"0")+IF(D788="Barsel",Beregningsdata!$E$10,"0")</f>
        <v>0</v>
      </c>
    </row>
    <row r="789" spans="1:16" ht="16.5" x14ac:dyDescent="0.25">
      <c r="A789" s="173">
        <f t="shared" si="81"/>
        <v>46</v>
      </c>
      <c r="B789" s="174" t="str">
        <f t="shared" si="82"/>
        <v>Mandag</v>
      </c>
      <c r="C789" s="176">
        <f t="shared" si="83"/>
        <v>43780</v>
      </c>
      <c r="D789" s="253"/>
      <c r="E789" s="287">
        <f>IF(B789="mandag",MedarbejderData!$V$24,"0")+IF(B789="tirsdag",MedarbejderData!$W$24,"0")+IF(B789="Onsdag",MedarbejderData!$X$24,"0")+IF(B789="torsdag",MedarbejderData!$Y$24,"0")+IF(B789="fredag",MedarbejderData!$Z$24,"0")+IF(B789="lørdag",MedarbejderData!$AA$24,"0")+IF(B789="søndag",MedarbejderData!$AB$24,"0")</f>
        <v>0</v>
      </c>
      <c r="F789" s="254"/>
      <c r="G789" s="254"/>
      <c r="H789" s="254"/>
      <c r="I789" s="254"/>
      <c r="J789" s="258">
        <f>IF(E789+F789+G789&lt;Beregningsdata!$G$18,E789+F789+G789,E789+F789+G789-Beregningsdata!$G$17)</f>
        <v>0</v>
      </c>
      <c r="K789" s="259" t="str">
        <f>IF(J789&gt;Beregningsdata!$G$26,Beregningsdata!$F$26,IF(AND(J789&lt;J789+Beregningsdata!$F$26,J789&gt;Beregningsdata!$F$25),J789-Beregningsdata!$F$25,""))</f>
        <v/>
      </c>
      <c r="L789" s="259" t="str">
        <f>IF(J789&gt;Beregningsdata!$F$27,J789-Beregningsdata!$F$27,"")</f>
        <v/>
      </c>
      <c r="M789" s="254"/>
      <c r="N789" s="254"/>
      <c r="O789" s="254"/>
      <c r="P789" s="211">
        <f>IF(D789="Ferie",Beregningsdata!$E$6,"0")+IF(D789="Feriefridag",Beregningsdata!$E$12,"0")+IF(D789="Fri",Beregningsdata!$E$11,"0")+IF(D789="Syg",Beregningsdata!$E$8,"0")+IF(D789="Barns Sygedag",Beregningsdata!$E$9,"0")+IF(D789="Barsel",Beregningsdata!$E$10,"0")</f>
        <v>0</v>
      </c>
    </row>
    <row r="790" spans="1:16" ht="16.5" x14ac:dyDescent="0.25">
      <c r="A790" s="173" t="str">
        <f t="shared" si="81"/>
        <v/>
      </c>
      <c r="B790" s="174" t="str">
        <f t="shared" si="82"/>
        <v>Tirsdag</v>
      </c>
      <c r="C790" s="176">
        <f t="shared" si="83"/>
        <v>43781</v>
      </c>
      <c r="D790" s="253"/>
      <c r="E790" s="287">
        <f>IF(B790="mandag",MedarbejderData!$V$24,"0")+IF(B790="tirsdag",MedarbejderData!$W$24,"0")+IF(B790="Onsdag",MedarbejderData!$X$24,"0")+IF(B790="torsdag",MedarbejderData!$Y$24,"0")+IF(B790="fredag",MedarbejderData!$Z$24,"0")+IF(B790="lørdag",MedarbejderData!$AA$24,"0")+IF(B790="søndag",MedarbejderData!$AB$24,"0")</f>
        <v>0</v>
      </c>
      <c r="F790" s="254"/>
      <c r="G790" s="254"/>
      <c r="H790" s="254"/>
      <c r="I790" s="254"/>
      <c r="J790" s="258">
        <f>IF(E790+F790+G790&lt;Beregningsdata!$G$18,E790+F790+G790,E790+F790+G790-Beregningsdata!$G$17)</f>
        <v>0</v>
      </c>
      <c r="K790" s="259" t="str">
        <f>IF(J790&gt;Beregningsdata!$G$26,Beregningsdata!$F$26,IF(AND(J790&lt;J790+Beregningsdata!$F$26,J790&gt;Beregningsdata!$F$25),J790-Beregningsdata!$F$25,""))</f>
        <v/>
      </c>
      <c r="L790" s="259" t="str">
        <f>IF(J790&gt;Beregningsdata!$F$27,J790-Beregningsdata!$F$27,"")</f>
        <v/>
      </c>
      <c r="M790" s="254"/>
      <c r="N790" s="254"/>
      <c r="O790" s="254"/>
      <c r="P790" s="211">
        <f>IF(D790="Ferie",Beregningsdata!$E$6,"0")+IF(D790="Feriefridag",Beregningsdata!$E$12,"0")+IF(D790="Fri",Beregningsdata!$E$11,"0")+IF(D790="Syg",Beregningsdata!$E$8,"0")+IF(D790="Barns Sygedag",Beregningsdata!$E$9,"0")+IF(D790="Barsel",Beregningsdata!$E$10,"0")</f>
        <v>0</v>
      </c>
    </row>
    <row r="791" spans="1:16" ht="16.5" x14ac:dyDescent="0.25">
      <c r="A791" s="173" t="str">
        <f t="shared" si="81"/>
        <v/>
      </c>
      <c r="B791" s="174" t="str">
        <f t="shared" si="82"/>
        <v>Onsdag</v>
      </c>
      <c r="C791" s="176">
        <f t="shared" si="83"/>
        <v>43782</v>
      </c>
      <c r="D791" s="253"/>
      <c r="E791" s="287">
        <f>IF(B791="mandag",MedarbejderData!$V$24,"0")+IF(B791="tirsdag",MedarbejderData!$W$24,"0")+IF(B791="Onsdag",MedarbejderData!$X$24,"0")+IF(B791="torsdag",MedarbejderData!$Y$24,"0")+IF(B791="fredag",MedarbejderData!$Z$24,"0")+IF(B791="lørdag",MedarbejderData!$AA$24,"0")+IF(B791="søndag",MedarbejderData!$AB$24,"0")</f>
        <v>0</v>
      </c>
      <c r="F791" s="254"/>
      <c r="G791" s="254"/>
      <c r="H791" s="254"/>
      <c r="I791" s="254"/>
      <c r="J791" s="258">
        <f>IF(E791+F791+G791&lt;Beregningsdata!$G$18,E791+F791+G791,E791+F791+G791-Beregningsdata!$G$17)</f>
        <v>0</v>
      </c>
      <c r="K791" s="259" t="str">
        <f>IF(J791&gt;Beregningsdata!$G$26,Beregningsdata!$F$26,IF(AND(J791&lt;J791+Beregningsdata!$F$26,J791&gt;Beregningsdata!$F$25),J791-Beregningsdata!$F$25,""))</f>
        <v/>
      </c>
      <c r="L791" s="259" t="str">
        <f>IF(J791&gt;Beregningsdata!$F$27,J791-Beregningsdata!$F$27,"")</f>
        <v/>
      </c>
      <c r="M791" s="254"/>
      <c r="N791" s="254"/>
      <c r="O791" s="254"/>
      <c r="P791" s="211">
        <f>IF(D791="Ferie",Beregningsdata!$E$6,"0")+IF(D791="Feriefridag",Beregningsdata!$E$12,"0")+IF(D791="Fri",Beregningsdata!$E$11,"0")+IF(D791="Syg",Beregningsdata!$E$8,"0")+IF(D791="Barns Sygedag",Beregningsdata!$E$9,"0")+IF(D791="Barsel",Beregningsdata!$E$10,"0")</f>
        <v>0</v>
      </c>
    </row>
    <row r="792" spans="1:16" ht="16.5" x14ac:dyDescent="0.25">
      <c r="A792" s="173" t="str">
        <f t="shared" si="81"/>
        <v/>
      </c>
      <c r="B792" s="174" t="str">
        <f t="shared" si="82"/>
        <v>Torsdag</v>
      </c>
      <c r="C792" s="176">
        <f t="shared" si="83"/>
        <v>43783</v>
      </c>
      <c r="D792" s="253"/>
      <c r="E792" s="287">
        <f>IF(B792="mandag",MedarbejderData!$V$24,"0")+IF(B792="tirsdag",MedarbejderData!$W$24,"0")+IF(B792="Onsdag",MedarbejderData!$X$24,"0")+IF(B792="torsdag",MedarbejderData!$Y$24,"0")+IF(B792="fredag",MedarbejderData!$Z$24,"0")+IF(B792="lørdag",MedarbejderData!$AA$24,"0")+IF(B792="søndag",MedarbejderData!$AB$24,"0")</f>
        <v>0</v>
      </c>
      <c r="F792" s="254"/>
      <c r="G792" s="254"/>
      <c r="H792" s="254"/>
      <c r="I792" s="254"/>
      <c r="J792" s="258">
        <f>IF(E792+F792+G792&lt;Beregningsdata!$G$18,E792+F792+G792,E792+F792+G792-Beregningsdata!$G$17)</f>
        <v>0</v>
      </c>
      <c r="K792" s="259" t="str">
        <f>IF(J792&gt;Beregningsdata!$G$26,Beregningsdata!$F$26,IF(AND(J792&lt;J792+Beregningsdata!$F$26,J792&gt;Beregningsdata!$F$25),J792-Beregningsdata!$F$25,""))</f>
        <v/>
      </c>
      <c r="L792" s="259" t="str">
        <f>IF(J792&gt;Beregningsdata!$F$27,J792-Beregningsdata!$F$27,"")</f>
        <v/>
      </c>
      <c r="M792" s="254"/>
      <c r="N792" s="254"/>
      <c r="O792" s="254"/>
      <c r="P792" s="211">
        <f>IF(D792="Ferie",Beregningsdata!$E$6,"0")+IF(D792="Feriefridag",Beregningsdata!$E$12,"0")+IF(D792="Fri",Beregningsdata!$E$11,"0")+IF(D792="Syg",Beregningsdata!$E$8,"0")+IF(D792="Barns Sygedag",Beregningsdata!$E$9,"0")+IF(D792="Barsel",Beregningsdata!$E$10,"0")</f>
        <v>0</v>
      </c>
    </row>
    <row r="793" spans="1:16" ht="16.5" x14ac:dyDescent="0.25">
      <c r="A793" s="173" t="str">
        <f t="shared" si="81"/>
        <v/>
      </c>
      <c r="B793" s="174" t="str">
        <f t="shared" si="82"/>
        <v>Fredag</v>
      </c>
      <c r="C793" s="176">
        <f t="shared" si="83"/>
        <v>43784</v>
      </c>
      <c r="D793" s="253"/>
      <c r="E793" s="287">
        <f>IF(B793="mandag",MedarbejderData!$V$24,"0")+IF(B793="tirsdag",MedarbejderData!$W$24,"0")+IF(B793="Onsdag",MedarbejderData!$X$24,"0")+IF(B793="torsdag",MedarbejderData!$Y$24,"0")+IF(B793="fredag",MedarbejderData!$Z$24,"0")+IF(B793="lørdag",MedarbejderData!$AA$24,"0")+IF(B793="søndag",MedarbejderData!$AB$24,"0")</f>
        <v>0</v>
      </c>
      <c r="F793" s="254"/>
      <c r="G793" s="254"/>
      <c r="H793" s="254"/>
      <c r="I793" s="254"/>
      <c r="J793" s="258">
        <f>IF(E793+F793+G793&lt;Beregningsdata!$G$18,E793+F793+G793,E793+F793+G793-Beregningsdata!$G$17)</f>
        <v>0</v>
      </c>
      <c r="K793" s="259" t="str">
        <f>IF(J793&gt;Beregningsdata!$G$26,Beregningsdata!$F$26,IF(AND(J793&lt;J793+Beregningsdata!$F$26,J793&gt;Beregningsdata!$F$25),J793-Beregningsdata!$F$25,""))</f>
        <v/>
      </c>
      <c r="L793" s="259" t="str">
        <f>IF(J793&gt;Beregningsdata!$F$27,J793-Beregningsdata!$F$27,"")</f>
        <v/>
      </c>
      <c r="M793" s="254"/>
      <c r="N793" s="254"/>
      <c r="O793" s="254"/>
      <c r="P793" s="211">
        <f>IF(D793="Ferie",Beregningsdata!$E$6,"0")+IF(D793="Feriefridag",Beregningsdata!$E$12,"0")+IF(D793="Fri",Beregningsdata!$E$11,"0")+IF(D793="Syg",Beregningsdata!$E$8,"0")+IF(D793="Barns Sygedag",Beregningsdata!$E$9,"0")+IF(D793="Barsel",Beregningsdata!$E$10,"0")</f>
        <v>0</v>
      </c>
    </row>
    <row r="794" spans="1:16" ht="16.5" x14ac:dyDescent="0.25">
      <c r="A794" s="173" t="str">
        <f t="shared" si="81"/>
        <v/>
      </c>
      <c r="B794" s="174" t="str">
        <f t="shared" si="82"/>
        <v>Lørdag</v>
      </c>
      <c r="C794" s="176">
        <f t="shared" si="83"/>
        <v>43785</v>
      </c>
      <c r="D794" s="253"/>
      <c r="E794" s="287">
        <f>IF(B794="mandag",MedarbejderData!$V$24,"0")+IF(B794="tirsdag",MedarbejderData!$W$24,"0")+IF(B794="Onsdag",MedarbejderData!$X$24,"0")+IF(B794="torsdag",MedarbejderData!$Y$24,"0")+IF(B794="fredag",MedarbejderData!$Z$24,"0")+IF(B794="lørdag",MedarbejderData!$AA$24,"0")+IF(B794="søndag",MedarbejderData!$AB$24,"0")</f>
        <v>0</v>
      </c>
      <c r="F794" s="254"/>
      <c r="G794" s="254"/>
      <c r="H794" s="254"/>
      <c r="I794" s="254"/>
      <c r="J794" s="258">
        <f>IF(E794+F794+G794&lt;Beregningsdata!$G$18,E794+F794+G794,E794+F794+G794-Beregningsdata!$G$17)</f>
        <v>0</v>
      </c>
      <c r="K794" s="259" t="str">
        <f>IF(J794&gt;Beregningsdata!$G$26,Beregningsdata!$F$26,IF(AND(J794&lt;J794+Beregningsdata!$F$26,J794&gt;Beregningsdata!$F$25),J794-Beregningsdata!$F$25,""))</f>
        <v/>
      </c>
      <c r="L794" s="259" t="str">
        <f>IF(J794&gt;Beregningsdata!$F$27,J794-Beregningsdata!$F$27,"")</f>
        <v/>
      </c>
      <c r="M794" s="254"/>
      <c r="N794" s="254"/>
      <c r="O794" s="254"/>
      <c r="P794" s="211">
        <f>IF(D794="Ferie",Beregningsdata!$E$6,"0")+IF(D794="Feriefridag",Beregningsdata!$E$12,"0")+IF(D794="Fri",Beregningsdata!$E$11,"0")+IF(D794="Syg",Beregningsdata!$E$8,"0")+IF(D794="Barns Sygedag",Beregningsdata!$E$9,"0")+IF(D794="Barsel",Beregningsdata!$E$10,"0")</f>
        <v>0</v>
      </c>
    </row>
    <row r="795" spans="1:16" ht="16.5" x14ac:dyDescent="0.25">
      <c r="A795" s="173" t="str">
        <f t="shared" si="81"/>
        <v/>
      </c>
      <c r="B795" s="174" t="str">
        <f t="shared" si="82"/>
        <v>Søndag</v>
      </c>
      <c r="C795" s="176">
        <f t="shared" si="83"/>
        <v>43786</v>
      </c>
      <c r="D795" s="253"/>
      <c r="E795" s="287">
        <f>IF(B795="mandag",MedarbejderData!$V$24,"0")+IF(B795="tirsdag",MedarbejderData!$W$24,"0")+IF(B795="Onsdag",MedarbejderData!$X$24,"0")+IF(B795="torsdag",MedarbejderData!$Y$24,"0")+IF(B795="fredag",MedarbejderData!$Z$24,"0")+IF(B795="lørdag",MedarbejderData!$AA$24,"0")+IF(B795="søndag",MedarbejderData!$AB$24,"0")</f>
        <v>0</v>
      </c>
      <c r="F795" s="254"/>
      <c r="G795" s="254"/>
      <c r="H795" s="254"/>
      <c r="I795" s="254"/>
      <c r="J795" s="258">
        <f>IF(E795+F795+G795&lt;Beregningsdata!$G$18,E795+F795+G795,E795+F795+G795-Beregningsdata!$G$17)</f>
        <v>0</v>
      </c>
      <c r="K795" s="259" t="str">
        <f>IF(J795&gt;Beregningsdata!$G$26,Beregningsdata!$F$26,IF(AND(J795&lt;J795+Beregningsdata!$F$26,J795&gt;Beregningsdata!$F$25),J795-Beregningsdata!$F$25,""))</f>
        <v/>
      </c>
      <c r="L795" s="259" t="str">
        <f>IF(J795&gt;Beregningsdata!$F$27,J795-Beregningsdata!$F$27,"")</f>
        <v/>
      </c>
      <c r="M795" s="254"/>
      <c r="N795" s="254"/>
      <c r="O795" s="254"/>
      <c r="P795" s="211">
        <f>IF(D795="Ferie",Beregningsdata!$E$6,"0")+IF(D795="Feriefridag",Beregningsdata!$E$12,"0")+IF(D795="Fri",Beregningsdata!$E$11,"0")+IF(D795="Syg",Beregningsdata!$E$8,"0")+IF(D795="Barns Sygedag",Beregningsdata!$E$9,"0")+IF(D795="Barsel",Beregningsdata!$E$10,"0")</f>
        <v>0</v>
      </c>
    </row>
    <row r="796" spans="1:16" ht="16.5" x14ac:dyDescent="0.25">
      <c r="A796" s="173">
        <f t="shared" si="81"/>
        <v>47</v>
      </c>
      <c r="B796" s="174" t="str">
        <f t="shared" si="82"/>
        <v>Mandag</v>
      </c>
      <c r="C796" s="177">
        <f t="shared" si="83"/>
        <v>43787</v>
      </c>
      <c r="D796" s="253"/>
      <c r="E796" s="287">
        <f>IF(B796="mandag",MedarbejderData!$V$24,"0")+IF(B796="tirsdag",MedarbejderData!$W$24,"0")+IF(B796="Onsdag",MedarbejderData!$X$24,"0")+IF(B796="torsdag",MedarbejderData!$Y$24,"0")+IF(B796="fredag",MedarbejderData!$Z$24,"0")+IF(B796="lørdag",MedarbejderData!$AA$24,"0")+IF(B796="søndag",MedarbejderData!$AB$24,"0")</f>
        <v>0</v>
      </c>
      <c r="F796" s="254"/>
      <c r="G796" s="254"/>
      <c r="H796" s="254"/>
      <c r="I796" s="254"/>
      <c r="J796" s="258">
        <f>IF(E796+F796+G796&lt;Beregningsdata!$G$18,E796+F796+G796,E796+F796+G796-Beregningsdata!$G$17)</f>
        <v>0</v>
      </c>
      <c r="K796" s="259" t="str">
        <f>IF(J796&gt;Beregningsdata!$G$26,Beregningsdata!$F$26,IF(AND(J796&lt;J796+Beregningsdata!$F$26,J796&gt;Beregningsdata!$F$25),J796-Beregningsdata!$F$25,""))</f>
        <v/>
      </c>
      <c r="L796" s="259" t="str">
        <f>IF(J796&gt;Beregningsdata!$F$27,J796-Beregningsdata!$F$27,"")</f>
        <v/>
      </c>
      <c r="M796" s="254"/>
      <c r="N796" s="254"/>
      <c r="O796" s="254"/>
      <c r="P796" s="212">
        <f>IF(D796="Ferie",Beregningsdata!$E$6,"0")+IF(D796="Feriefridag",Beregningsdata!$E$12,"0")+IF(D796="Fri",Beregningsdata!$E$11,"0")+IF(D796="Syg",Beregningsdata!$E$8,"0")+IF(D796="Barns Sygedag",Beregningsdata!$E$9,"0")+IF(D796="Barsel",Beregningsdata!$E$10,"0")</f>
        <v>0</v>
      </c>
    </row>
    <row r="797" spans="1:16" ht="16.5" x14ac:dyDescent="0.25">
      <c r="A797" s="178"/>
      <c r="B797" s="179"/>
      <c r="C797" s="180"/>
      <c r="D797" s="206"/>
      <c r="E797" s="215">
        <f>SUM(E762:E796)</f>
        <v>0</v>
      </c>
      <c r="F797" s="215">
        <f t="shared" ref="F797:I797" si="84">SUM(F762:F796)</f>
        <v>0</v>
      </c>
      <c r="G797" s="215">
        <f t="shared" si="84"/>
        <v>0</v>
      </c>
      <c r="H797" s="215">
        <f t="shared" si="84"/>
        <v>0</v>
      </c>
      <c r="I797" s="215">
        <f t="shared" si="84"/>
        <v>0</v>
      </c>
      <c r="J797" s="215">
        <f>SUM(J762:J796)</f>
        <v>0</v>
      </c>
      <c r="K797" s="215">
        <f t="shared" ref="K797:N797" si="85">SUM(K762:K796)</f>
        <v>0</v>
      </c>
      <c r="L797" s="215">
        <f t="shared" si="85"/>
        <v>0</v>
      </c>
      <c r="M797" s="215">
        <f t="shared" si="85"/>
        <v>0</v>
      </c>
      <c r="N797" s="215">
        <f t="shared" si="85"/>
        <v>0</v>
      </c>
      <c r="O797" s="215">
        <f>SUM(O762:O796)</f>
        <v>0</v>
      </c>
      <c r="P797" s="221"/>
    </row>
    <row r="798" spans="1:16" x14ac:dyDescent="0.25">
      <c r="A798" s="182"/>
      <c r="B798" s="183"/>
      <c r="C798" s="183"/>
      <c r="D798" s="183"/>
      <c r="E798" s="184"/>
      <c r="F798" s="184"/>
      <c r="G798" s="184"/>
      <c r="H798" s="184"/>
      <c r="I798" s="184"/>
      <c r="J798" s="184"/>
      <c r="K798" s="184"/>
      <c r="L798" s="184"/>
      <c r="M798" s="184"/>
      <c r="N798" s="184"/>
      <c r="O798" s="184"/>
      <c r="P798" s="186"/>
    </row>
    <row r="799" spans="1:16" x14ac:dyDescent="0.25">
      <c r="A799" s="187" t="s">
        <v>87</v>
      </c>
      <c r="B799" s="343"/>
      <c r="C799" s="344"/>
      <c r="D799" s="267"/>
      <c r="E799" s="269"/>
      <c r="F799" s="268"/>
      <c r="G799" s="185"/>
      <c r="H799" s="185"/>
      <c r="I799" s="185"/>
      <c r="J799" s="185"/>
      <c r="K799" s="185"/>
      <c r="L799" s="185"/>
      <c r="M799" s="185"/>
      <c r="N799" s="185"/>
      <c r="O799" s="185"/>
      <c r="P799" s="186"/>
    </row>
    <row r="800" spans="1:16" x14ac:dyDescent="0.25">
      <c r="A800" s="187" t="s">
        <v>87</v>
      </c>
      <c r="B800" s="343"/>
      <c r="C800" s="345"/>
      <c r="D800" s="267"/>
      <c r="E800" s="269"/>
      <c r="F800" s="268"/>
      <c r="G800" s="185"/>
      <c r="H800" s="185"/>
      <c r="I800" s="185"/>
      <c r="J800" s="185"/>
      <c r="K800" s="185"/>
      <c r="L800" s="185"/>
      <c r="M800" s="185"/>
      <c r="N800" s="185"/>
      <c r="O800" s="185"/>
      <c r="P800" s="186"/>
    </row>
    <row r="801" spans="1:16" x14ac:dyDescent="0.25">
      <c r="A801" s="187" t="s">
        <v>87</v>
      </c>
      <c r="B801" s="343"/>
      <c r="C801" s="345"/>
      <c r="D801" s="267"/>
      <c r="E801" s="269"/>
      <c r="F801" s="268"/>
      <c r="G801" s="185"/>
      <c r="H801" s="185"/>
      <c r="I801" s="185"/>
      <c r="J801" s="185"/>
      <c r="K801" s="185"/>
      <c r="L801" s="185"/>
      <c r="M801" s="185"/>
      <c r="N801" s="185"/>
      <c r="O801" s="185"/>
      <c r="P801" s="186"/>
    </row>
    <row r="802" spans="1:16" x14ac:dyDescent="0.25">
      <c r="A802" s="188"/>
      <c r="B802" s="189"/>
      <c r="C802" s="189"/>
      <c r="D802" s="189"/>
      <c r="E802" s="190"/>
      <c r="F802" s="190"/>
      <c r="G802" s="190"/>
      <c r="H802" s="190"/>
      <c r="I802" s="190"/>
      <c r="J802" s="190"/>
      <c r="K802" s="190"/>
      <c r="L802" s="190"/>
      <c r="M802" s="190"/>
      <c r="N802" s="190"/>
      <c r="O802" s="190"/>
      <c r="P802" s="191"/>
    </row>
    <row r="803" spans="1:16" x14ac:dyDescent="0.25">
      <c r="A803" s="192"/>
      <c r="B803" s="192"/>
      <c r="C803" s="192"/>
      <c r="D803" s="192"/>
      <c r="E803" s="193"/>
      <c r="F803" s="193"/>
      <c r="G803" s="193"/>
      <c r="H803" s="193"/>
      <c r="I803" s="193"/>
      <c r="J803" s="193"/>
      <c r="K803" s="193"/>
      <c r="L803" s="193"/>
      <c r="M803" s="193"/>
      <c r="N803" s="193"/>
      <c r="O803" s="193"/>
      <c r="P803" s="192"/>
    </row>
    <row r="804" spans="1:16" x14ac:dyDescent="0.25">
      <c r="A804" s="1">
        <v>18</v>
      </c>
    </row>
    <row r="805" spans="1:16" x14ac:dyDescent="0.25">
      <c r="A805" s="347" t="s">
        <v>0</v>
      </c>
      <c r="B805" s="348"/>
      <c r="C805" s="240" t="s">
        <v>148</v>
      </c>
      <c r="D805" s="172" t="s">
        <v>1</v>
      </c>
      <c r="E805" s="265"/>
    </row>
    <row r="806" spans="1:16" x14ac:dyDescent="0.25">
      <c r="A806" s="349" t="str">
        <f>MedarbejderData!B25</f>
        <v>n18</v>
      </c>
      <c r="B806" s="350"/>
      <c r="C806" s="243" t="str">
        <f>MedarbejderData!C25</f>
        <v>l18</v>
      </c>
      <c r="D806" s="243" t="str">
        <f>MedarbejderData!D25</f>
        <v>a18</v>
      </c>
      <c r="E806" s="266"/>
    </row>
    <row r="807" spans="1:16" ht="28.5" customHeight="1" x14ac:dyDescent="0.25">
      <c r="A807" s="346" t="s">
        <v>222</v>
      </c>
      <c r="B807" s="346" t="s">
        <v>150</v>
      </c>
      <c r="C807" s="346" t="s">
        <v>225</v>
      </c>
      <c r="D807" s="346" t="s">
        <v>224</v>
      </c>
      <c r="E807" s="346" t="str">
        <f>Beregningsdata!B21</f>
        <v>Rengøring</v>
      </c>
      <c r="F807" s="346" t="str">
        <f>Beregningsdata!C21</f>
        <v>Ventilation</v>
      </c>
      <c r="G807" s="346" t="str">
        <f>Beregningsdata!D21</f>
        <v>Vinduespolering</v>
      </c>
      <c r="H807" s="346" t="str">
        <f>Beregningsdata!E21</f>
        <v>Rengøring</v>
      </c>
      <c r="I807" s="346" t="str">
        <f>Beregningsdata!F21</f>
        <v>Graffiti</v>
      </c>
      <c r="J807" s="346" t="s">
        <v>230</v>
      </c>
      <c r="K807" s="328" t="s">
        <v>226</v>
      </c>
      <c r="L807" s="328" t="s">
        <v>60</v>
      </c>
      <c r="M807" s="328" t="s">
        <v>228</v>
      </c>
      <c r="N807" s="328" t="s">
        <v>227</v>
      </c>
      <c r="O807" s="328" t="s">
        <v>229</v>
      </c>
      <c r="P807" s="346" t="s">
        <v>223</v>
      </c>
    </row>
    <row r="808" spans="1:16" x14ac:dyDescent="0.25">
      <c r="A808" s="341"/>
      <c r="B808" s="341"/>
      <c r="C808" s="341"/>
      <c r="D808" s="341"/>
      <c r="E808" s="341"/>
      <c r="F808" s="341"/>
      <c r="G808" s="341"/>
      <c r="H808" s="341"/>
      <c r="I808" s="341"/>
      <c r="J808" s="341"/>
      <c r="K808" s="330"/>
      <c r="L808" s="330"/>
      <c r="M808" s="330"/>
      <c r="N808" s="330"/>
      <c r="O808" s="330"/>
      <c r="P808" s="340"/>
    </row>
    <row r="809" spans="1:16" ht="16.5" x14ac:dyDescent="0.25">
      <c r="A809" s="173" t="str">
        <f t="shared" ref="A809:A843" si="86">IF(OR(SUM(C809)&lt;360,AND(ROW()&lt;&gt;3,WEEKDAY(C809,WDT)&lt;&gt;1)),"",TRUNC((C809-WEEKDAY(C809,WDT)-DATE(YEAR(C809+4-WEEKDAY(C809,WDT)),1,-10))/7))</f>
        <v/>
      </c>
      <c r="B809" s="174" t="str">
        <f>PROPER(TEXT(C809,"dddd"))</f>
        <v>Tirsdag</v>
      </c>
      <c r="C809" s="175">
        <f>A3</f>
        <v>43753</v>
      </c>
      <c r="D809" s="253"/>
      <c r="E809" s="287">
        <f>IF(B809="mandag",MedarbejderData!$V$25,"0")+IF(B809="tirsdag",MedarbejderData!$W$25,"0")+IF(B809="Onsdag",MedarbejderData!$X$25,"0")+IF(B809="torsdag",MedarbejderData!$Y$25,"0")+IF(B809="fredag",MedarbejderData!$Z$25,"0")+IF(B809="lørdag",MedarbejderData!$AA$25,"0")+IF(B809="søndag",MedarbejderData!$AB$25,"0")</f>
        <v>0</v>
      </c>
      <c r="F809" s="254"/>
      <c r="G809" s="254"/>
      <c r="H809" s="254"/>
      <c r="I809" s="254"/>
      <c r="J809" s="258">
        <f>IF(E809+F809+G809&lt;Beregningsdata!$G$18,E809+F809+G809,E809+F809+G809-Beregningsdata!$G$17)</f>
        <v>0</v>
      </c>
      <c r="K809" s="259" t="str">
        <f>IF(J809&gt;Beregningsdata!$G$26,Beregningsdata!$F$26,IF(AND(J809&lt;J809+Beregningsdata!$F$26,J809&gt;Beregningsdata!$F$25),J809-Beregningsdata!$F$25,""))</f>
        <v/>
      </c>
      <c r="L809" s="259" t="str">
        <f>IF(J809&gt;Beregningsdata!$F$27,J809-Beregningsdata!$F$27,"")</f>
        <v/>
      </c>
      <c r="M809" s="254"/>
      <c r="N809" s="254"/>
      <c r="O809" s="254"/>
      <c r="P809" s="210">
        <f>IF(D809="Ferie",Beregningsdata!$E$6,"0")+IF(D809="Feriefridag",Beregningsdata!$E$12,"0")+IF(D809="Fri",Beregningsdata!$E$11,"0")+IF(D809="Syg",Beregningsdata!$E$8,"0")+IF(D809="Barns Sygedag",Beregningsdata!$E$9,"0")+IF(D809="Barsel",Beregningsdata!$E$10,"0")</f>
        <v>0</v>
      </c>
    </row>
    <row r="810" spans="1:16" ht="16.5" x14ac:dyDescent="0.25">
      <c r="A810" s="173" t="str">
        <f t="shared" si="86"/>
        <v/>
      </c>
      <c r="B810" s="174" t="str">
        <f t="shared" ref="B810:B843" si="87">PROPER(TEXT(C810,"dddd"))</f>
        <v>Onsdag</v>
      </c>
      <c r="C810" s="176">
        <f>C809+1</f>
        <v>43754</v>
      </c>
      <c r="D810" s="253"/>
      <c r="E810" s="287">
        <f>IF(B810="mandag",MedarbejderData!$V$25,"0")+IF(B810="tirsdag",MedarbejderData!$W$25,"0")+IF(B810="Onsdag",MedarbejderData!$X$25,"0")+IF(B810="torsdag",MedarbejderData!$Y$25,"0")+IF(B810="fredag",MedarbejderData!$Z$25,"0")+IF(B810="lørdag",MedarbejderData!$AA$25,"0")+IF(B810="søndag",MedarbejderData!$AB$25,"0")</f>
        <v>0</v>
      </c>
      <c r="F810" s="254"/>
      <c r="G810" s="254"/>
      <c r="H810" s="254"/>
      <c r="I810" s="254"/>
      <c r="J810" s="258">
        <f>IF(E810+F810+G810&lt;Beregningsdata!$G$18,E810+F810+G810,E810+F810+G810-Beregningsdata!$G$17)</f>
        <v>0</v>
      </c>
      <c r="K810" s="259" t="str">
        <f>IF(J810&gt;Beregningsdata!$G$26,Beregningsdata!$F$26,IF(AND(J810&lt;J810+Beregningsdata!$F$26,J810&gt;Beregningsdata!$F$25),J810-Beregningsdata!$F$25,""))</f>
        <v/>
      </c>
      <c r="L810" s="259" t="str">
        <f>IF(J810&gt;Beregningsdata!$F$27,J810-Beregningsdata!$F$27,"")</f>
        <v/>
      </c>
      <c r="M810" s="254"/>
      <c r="N810" s="254"/>
      <c r="O810" s="254"/>
      <c r="P810" s="211">
        <f>IF(D810="Ferie",Beregningsdata!$E$6,"0")+IF(D810="Feriefridag",Beregningsdata!$E$12,"0")+IF(D810="Fri",Beregningsdata!$E$11,"0")+IF(D810="Syg",Beregningsdata!$E$8,"0")+IF(D810="Barns Sygedag",Beregningsdata!$E$9,"0")+IF(D810="Barsel",Beregningsdata!$E$10,"0")</f>
        <v>0</v>
      </c>
    </row>
    <row r="811" spans="1:16" ht="16.5" x14ac:dyDescent="0.25">
      <c r="A811" s="173" t="str">
        <f t="shared" si="86"/>
        <v/>
      </c>
      <c r="B811" s="174" t="str">
        <f t="shared" si="87"/>
        <v>Torsdag</v>
      </c>
      <c r="C811" s="176">
        <f t="shared" ref="C811:C843" si="88">C810+1</f>
        <v>43755</v>
      </c>
      <c r="D811" s="253"/>
      <c r="E811" s="287">
        <f>IF(B811="mandag",MedarbejderData!$V$25,"0")+IF(B811="tirsdag",MedarbejderData!$W$25,"0")+IF(B811="Onsdag",MedarbejderData!$X$25,"0")+IF(B811="torsdag",MedarbejderData!$Y$25,"0")+IF(B811="fredag",MedarbejderData!$Z$25,"0")+IF(B811="lørdag",MedarbejderData!$AA$25,"0")+IF(B811="søndag",MedarbejderData!$AB$25,"0")</f>
        <v>0</v>
      </c>
      <c r="F811" s="254"/>
      <c r="G811" s="254"/>
      <c r="H811" s="254"/>
      <c r="I811" s="254"/>
      <c r="J811" s="258">
        <f>IF(E811+F811+G811&lt;Beregningsdata!$G$18,E811+F811+G811,E811+F811+G811-Beregningsdata!$G$17)</f>
        <v>0</v>
      </c>
      <c r="K811" s="259" t="str">
        <f>IF(J811&gt;Beregningsdata!$G$26,Beregningsdata!$F$26,IF(AND(J811&lt;J811+Beregningsdata!$F$26,J811&gt;Beregningsdata!$F$25),J811-Beregningsdata!$F$25,""))</f>
        <v/>
      </c>
      <c r="L811" s="259" t="str">
        <f>IF(J811&gt;Beregningsdata!$F$27,J811-Beregningsdata!$F$27,"")</f>
        <v/>
      </c>
      <c r="M811" s="254"/>
      <c r="N811" s="254"/>
      <c r="O811" s="254"/>
      <c r="P811" s="211">
        <f>IF(D811="Ferie",Beregningsdata!$E$6,"0")+IF(D811="Feriefridag",Beregningsdata!$E$12,"0")+IF(D811="Fri",Beregningsdata!$E$11,"0")+IF(D811="Syg",Beregningsdata!$E$8,"0")+IF(D811="Barns Sygedag",Beregningsdata!$E$9,"0")+IF(D811="Barsel",Beregningsdata!$E$10,"0")</f>
        <v>0</v>
      </c>
    </row>
    <row r="812" spans="1:16" ht="16.5" x14ac:dyDescent="0.25">
      <c r="A812" s="173" t="str">
        <f t="shared" si="86"/>
        <v/>
      </c>
      <c r="B812" s="174" t="str">
        <f t="shared" si="87"/>
        <v>Fredag</v>
      </c>
      <c r="C812" s="176">
        <f t="shared" si="88"/>
        <v>43756</v>
      </c>
      <c r="D812" s="253"/>
      <c r="E812" s="287">
        <f>IF(B812="mandag",MedarbejderData!$V$25,"0")+IF(B812="tirsdag",MedarbejderData!$W$25,"0")+IF(B812="Onsdag",MedarbejderData!$X$25,"0")+IF(B812="torsdag",MedarbejderData!$Y$25,"0")+IF(B812="fredag",MedarbejderData!$Z$25,"0")+IF(B812="lørdag",MedarbejderData!$AA$25,"0")+IF(B812="søndag",MedarbejderData!$AB$25,"0")</f>
        <v>0</v>
      </c>
      <c r="F812" s="254"/>
      <c r="G812" s="254"/>
      <c r="H812" s="254"/>
      <c r="I812" s="254"/>
      <c r="J812" s="258">
        <f>IF(E812+F812+G812&lt;Beregningsdata!$G$18,E812+F812+G812,E812+F812+G812-Beregningsdata!$G$17)</f>
        <v>0</v>
      </c>
      <c r="K812" s="259" t="str">
        <f>IF(J812&gt;Beregningsdata!$G$26,Beregningsdata!$F$26,IF(AND(J812&lt;J812+Beregningsdata!$F$26,J812&gt;Beregningsdata!$F$25),J812-Beregningsdata!$F$25,""))</f>
        <v/>
      </c>
      <c r="L812" s="259" t="str">
        <f>IF(J812&gt;Beregningsdata!$F$27,J812-Beregningsdata!$F$27,"")</f>
        <v/>
      </c>
      <c r="M812" s="254"/>
      <c r="N812" s="254"/>
      <c r="O812" s="254"/>
      <c r="P812" s="211">
        <f>IF(D812="Ferie",Beregningsdata!$E$6,"0")+IF(D812="Feriefridag",Beregningsdata!$E$12,"0")+IF(D812="Fri",Beregningsdata!$E$11,"0")+IF(D812="Syg",Beregningsdata!$E$8,"0")+IF(D812="Barns Sygedag",Beregningsdata!$E$9,"0")+IF(D812="Barsel",Beregningsdata!$E$10,"0")</f>
        <v>0</v>
      </c>
    </row>
    <row r="813" spans="1:16" ht="16.5" x14ac:dyDescent="0.25">
      <c r="A813" s="173" t="str">
        <f t="shared" si="86"/>
        <v/>
      </c>
      <c r="B813" s="174" t="str">
        <f t="shared" si="87"/>
        <v>Lørdag</v>
      </c>
      <c r="C813" s="176">
        <f t="shared" si="88"/>
        <v>43757</v>
      </c>
      <c r="D813" s="253"/>
      <c r="E813" s="287">
        <f>IF(B813="mandag",MedarbejderData!$V$25,"0")+IF(B813="tirsdag",MedarbejderData!$W$25,"0")+IF(B813="Onsdag",MedarbejderData!$X$25,"0")+IF(B813="torsdag",MedarbejderData!$Y$25,"0")+IF(B813="fredag",MedarbejderData!$Z$25,"0")+IF(B813="lørdag",MedarbejderData!$AA$25,"0")+IF(B813="søndag",MedarbejderData!$AB$25,"0")</f>
        <v>0</v>
      </c>
      <c r="F813" s="254"/>
      <c r="G813" s="254"/>
      <c r="H813" s="254"/>
      <c r="I813" s="254"/>
      <c r="J813" s="258">
        <f>IF(E813+F813+G813&lt;Beregningsdata!$G$18,E813+F813+G813,E813+F813+G813-Beregningsdata!$G$17)</f>
        <v>0</v>
      </c>
      <c r="K813" s="259" t="str">
        <f>IF(J813&gt;Beregningsdata!$G$26,Beregningsdata!$F$26,IF(AND(J813&lt;J813+Beregningsdata!$F$26,J813&gt;Beregningsdata!$F$25),J813-Beregningsdata!$F$25,""))</f>
        <v/>
      </c>
      <c r="L813" s="259" t="str">
        <f>IF(J813&gt;Beregningsdata!$F$27,J813-Beregningsdata!$F$27,"")</f>
        <v/>
      </c>
      <c r="M813" s="254"/>
      <c r="N813" s="254"/>
      <c r="O813" s="254"/>
      <c r="P813" s="211">
        <f>IF(D813="Ferie",Beregningsdata!$E$6,"0")+IF(D813="Feriefridag",Beregningsdata!$E$12,"0")+IF(D813="Fri",Beregningsdata!$E$11,"0")+IF(D813="Syg",Beregningsdata!$E$8,"0")+IF(D813="Barns Sygedag",Beregningsdata!$E$9,"0")+IF(D813="Barsel",Beregningsdata!$E$10,"0")</f>
        <v>0</v>
      </c>
    </row>
    <row r="814" spans="1:16" ht="16.5" x14ac:dyDescent="0.25">
      <c r="A814" s="173" t="str">
        <f t="shared" si="86"/>
        <v/>
      </c>
      <c r="B814" s="174" t="str">
        <f t="shared" si="87"/>
        <v>Søndag</v>
      </c>
      <c r="C814" s="176">
        <f t="shared" si="88"/>
        <v>43758</v>
      </c>
      <c r="D814" s="253"/>
      <c r="E814" s="287">
        <f>IF(B814="mandag",MedarbejderData!$V$25,"0")+IF(B814="tirsdag",MedarbejderData!$W$25,"0")+IF(B814="Onsdag",MedarbejderData!$X$25,"0")+IF(B814="torsdag",MedarbejderData!$Y$25,"0")+IF(B814="fredag",MedarbejderData!$Z$25,"0")+IF(B814="lørdag",MedarbejderData!$AA$25,"0")+IF(B814="søndag",MedarbejderData!$AB$25,"0")</f>
        <v>0</v>
      </c>
      <c r="F814" s="254"/>
      <c r="G814" s="254"/>
      <c r="H814" s="254"/>
      <c r="I814" s="254"/>
      <c r="J814" s="258">
        <f>IF(E814+F814+G814&lt;Beregningsdata!$G$18,E814+F814+G814,E814+F814+G814-Beregningsdata!$G$17)</f>
        <v>0</v>
      </c>
      <c r="K814" s="259" t="str">
        <f>IF(J814&gt;Beregningsdata!$G$26,Beregningsdata!$F$26,IF(AND(J814&lt;J814+Beregningsdata!$F$26,J814&gt;Beregningsdata!$F$25),J814-Beregningsdata!$F$25,""))</f>
        <v/>
      </c>
      <c r="L814" s="259" t="str">
        <f>IF(J814&gt;Beregningsdata!$F$27,J814-Beregningsdata!$F$27,"")</f>
        <v/>
      </c>
      <c r="M814" s="254"/>
      <c r="N814" s="254"/>
      <c r="O814" s="254"/>
      <c r="P814" s="211">
        <f>IF(D814="Ferie",Beregningsdata!$E$6,"0")+IF(D814="Feriefridag",Beregningsdata!$E$12,"0")+IF(D814="Fri",Beregningsdata!$E$11,"0")+IF(D814="Syg",Beregningsdata!$E$8,"0")+IF(D814="Barns Sygedag",Beregningsdata!$E$9,"0")+IF(D814="Barsel",Beregningsdata!$E$10,"0")</f>
        <v>0</v>
      </c>
    </row>
    <row r="815" spans="1:16" ht="16.5" x14ac:dyDescent="0.25">
      <c r="A815" s="173">
        <f t="shared" si="86"/>
        <v>43</v>
      </c>
      <c r="B815" s="174" t="str">
        <f t="shared" si="87"/>
        <v>Mandag</v>
      </c>
      <c r="C815" s="176">
        <f t="shared" si="88"/>
        <v>43759</v>
      </c>
      <c r="D815" s="253"/>
      <c r="E815" s="287">
        <f>IF(B815="mandag",MedarbejderData!$V$25,"0")+IF(B815="tirsdag",MedarbejderData!$W$25,"0")+IF(B815="Onsdag",MedarbejderData!$X$25,"0")+IF(B815="torsdag",MedarbejderData!$Y$25,"0")+IF(B815="fredag",MedarbejderData!$Z$25,"0")+IF(B815="lørdag",MedarbejderData!$AA$25,"0")+IF(B815="søndag",MedarbejderData!$AB$25,"0")</f>
        <v>0</v>
      </c>
      <c r="F815" s="254"/>
      <c r="G815" s="254"/>
      <c r="H815" s="254"/>
      <c r="I815" s="254"/>
      <c r="J815" s="258">
        <f>IF(E815+F815+G815&lt;Beregningsdata!$G$18,E815+F815+G815,E815+F815+G815-Beregningsdata!$G$17)</f>
        <v>0</v>
      </c>
      <c r="K815" s="259" t="str">
        <f>IF(J815&gt;Beregningsdata!$G$26,Beregningsdata!$F$26,IF(AND(J815&lt;J815+Beregningsdata!$F$26,J815&gt;Beregningsdata!$F$25),J815-Beregningsdata!$F$25,""))</f>
        <v/>
      </c>
      <c r="L815" s="259" t="str">
        <f>IF(J815&gt;Beregningsdata!$F$27,J815-Beregningsdata!$F$27,"")</f>
        <v/>
      </c>
      <c r="M815" s="254"/>
      <c r="N815" s="254"/>
      <c r="O815" s="254"/>
      <c r="P815" s="211">
        <f>IF(D815="Ferie",Beregningsdata!$E$6,"0")+IF(D815="Feriefridag",Beregningsdata!$E$12,"0")+IF(D815="Fri",Beregningsdata!$E$11,"0")+IF(D815="Syg",Beregningsdata!$E$8,"0")+IF(D815="Barns Sygedag",Beregningsdata!$E$9,"0")+IF(D815="Barsel",Beregningsdata!$E$10,"0")</f>
        <v>0</v>
      </c>
    </row>
    <row r="816" spans="1:16" ht="16.5" x14ac:dyDescent="0.25">
      <c r="A816" s="173" t="str">
        <f t="shared" si="86"/>
        <v/>
      </c>
      <c r="B816" s="174" t="str">
        <f t="shared" si="87"/>
        <v>Tirsdag</v>
      </c>
      <c r="C816" s="176">
        <f t="shared" si="88"/>
        <v>43760</v>
      </c>
      <c r="D816" s="253"/>
      <c r="E816" s="287">
        <f>IF(B816="mandag",MedarbejderData!$V$25,"0")+IF(B816="tirsdag",MedarbejderData!$W$25,"0")+IF(B816="Onsdag",MedarbejderData!$X$25,"0")+IF(B816="torsdag",MedarbejderData!$Y$25,"0")+IF(B816="fredag",MedarbejderData!$Z$25,"0")+IF(B816="lørdag",MedarbejderData!$AA$25,"0")+IF(B816="søndag",MedarbejderData!$AB$25,"0")</f>
        <v>0</v>
      </c>
      <c r="F816" s="254"/>
      <c r="G816" s="254"/>
      <c r="H816" s="254"/>
      <c r="I816" s="254"/>
      <c r="J816" s="258">
        <f>IF(E816+F816+G816&lt;Beregningsdata!$G$18,E816+F816+G816,E816+F816+G816-Beregningsdata!$G$17)</f>
        <v>0</v>
      </c>
      <c r="K816" s="259" t="str">
        <f>IF(J816&gt;Beregningsdata!$G$26,Beregningsdata!$F$26,IF(AND(J816&lt;J816+Beregningsdata!$F$26,J816&gt;Beregningsdata!$F$25),J816-Beregningsdata!$F$25,""))</f>
        <v/>
      </c>
      <c r="L816" s="259" t="str">
        <f>IF(J816&gt;Beregningsdata!$F$27,J816-Beregningsdata!$F$27,"")</f>
        <v/>
      </c>
      <c r="M816" s="254"/>
      <c r="N816" s="254"/>
      <c r="O816" s="254"/>
      <c r="P816" s="211">
        <f>IF(D816="Ferie",Beregningsdata!$E$6,"0")+IF(D816="Feriefridag",Beregningsdata!$E$12,"0")+IF(D816="Fri",Beregningsdata!$E$11,"0")+IF(D816="Syg",Beregningsdata!$E$8,"0")+IF(D816="Barns Sygedag",Beregningsdata!$E$9,"0")+IF(D816="Barsel",Beregningsdata!$E$10,"0")</f>
        <v>0</v>
      </c>
    </row>
    <row r="817" spans="1:16" ht="16.5" x14ac:dyDescent="0.25">
      <c r="A817" s="173" t="str">
        <f t="shared" si="86"/>
        <v/>
      </c>
      <c r="B817" s="174" t="str">
        <f t="shared" si="87"/>
        <v>Onsdag</v>
      </c>
      <c r="C817" s="176">
        <f t="shared" si="88"/>
        <v>43761</v>
      </c>
      <c r="D817" s="253"/>
      <c r="E817" s="287">
        <f>IF(B817="mandag",MedarbejderData!$V$25,"0")+IF(B817="tirsdag",MedarbejderData!$W$25,"0")+IF(B817="Onsdag",MedarbejderData!$X$25,"0")+IF(B817="torsdag",MedarbejderData!$Y$25,"0")+IF(B817="fredag",MedarbejderData!$Z$25,"0")+IF(B817="lørdag",MedarbejderData!$AA$25,"0")+IF(B817="søndag",MedarbejderData!$AB$25,"0")</f>
        <v>0</v>
      </c>
      <c r="F817" s="254"/>
      <c r="G817" s="254"/>
      <c r="H817" s="254"/>
      <c r="I817" s="254"/>
      <c r="J817" s="258">
        <f>IF(E817+F817+G817&lt;Beregningsdata!$G$18,E817+F817+G817,E817+F817+G817-Beregningsdata!$G$17)</f>
        <v>0</v>
      </c>
      <c r="K817" s="259" t="str">
        <f>IF(J817&gt;Beregningsdata!$G$26,Beregningsdata!$F$26,IF(AND(J817&lt;J817+Beregningsdata!$F$26,J817&gt;Beregningsdata!$F$25),J817-Beregningsdata!$F$25,""))</f>
        <v/>
      </c>
      <c r="L817" s="259" t="str">
        <f>IF(J817&gt;Beregningsdata!$F$27,J817-Beregningsdata!$F$27,"")</f>
        <v/>
      </c>
      <c r="M817" s="254"/>
      <c r="N817" s="254"/>
      <c r="O817" s="254"/>
      <c r="P817" s="211">
        <f>IF(D817="Ferie",Beregningsdata!$E$6,"0")+IF(D817="Feriefridag",Beregningsdata!$E$12,"0")+IF(D817="Fri",Beregningsdata!$E$11,"0")+IF(D817="Syg",Beregningsdata!$E$8,"0")+IF(D817="Barns Sygedag",Beregningsdata!$E$9,"0")+IF(D817="Barsel",Beregningsdata!$E$10,"0")</f>
        <v>0</v>
      </c>
    </row>
    <row r="818" spans="1:16" ht="16.5" x14ac:dyDescent="0.25">
      <c r="A818" s="173" t="str">
        <f t="shared" si="86"/>
        <v/>
      </c>
      <c r="B818" s="174" t="str">
        <f t="shared" si="87"/>
        <v>Torsdag</v>
      </c>
      <c r="C818" s="176">
        <f t="shared" si="88"/>
        <v>43762</v>
      </c>
      <c r="D818" s="253"/>
      <c r="E818" s="287">
        <f>IF(B818="mandag",MedarbejderData!$V$25,"0")+IF(B818="tirsdag",MedarbejderData!$W$25,"0")+IF(B818="Onsdag",MedarbejderData!$X$25,"0")+IF(B818="torsdag",MedarbejderData!$Y$25,"0")+IF(B818="fredag",MedarbejderData!$Z$25,"0")+IF(B818="lørdag",MedarbejderData!$AA$25,"0")+IF(B818="søndag",MedarbejderData!$AB$25,"0")</f>
        <v>0</v>
      </c>
      <c r="F818" s="254"/>
      <c r="G818" s="254"/>
      <c r="H818" s="254"/>
      <c r="I818" s="254"/>
      <c r="J818" s="258">
        <f>IF(E818+F818+G818&lt;Beregningsdata!$G$18,E818+F818+G818,E818+F818+G818-Beregningsdata!$G$17)</f>
        <v>0</v>
      </c>
      <c r="K818" s="259" t="str">
        <f>IF(J818&gt;Beregningsdata!$G$26,Beregningsdata!$F$26,IF(AND(J818&lt;J818+Beregningsdata!$F$26,J818&gt;Beregningsdata!$F$25),J818-Beregningsdata!$F$25,""))</f>
        <v/>
      </c>
      <c r="L818" s="259" t="str">
        <f>IF(J818&gt;Beregningsdata!$F$27,J818-Beregningsdata!$F$27,"")</f>
        <v/>
      </c>
      <c r="M818" s="254"/>
      <c r="N818" s="254"/>
      <c r="O818" s="254"/>
      <c r="P818" s="211">
        <f>IF(D818="Ferie",Beregningsdata!$E$6,"0")+IF(D818="Feriefridag",Beregningsdata!$E$12,"0")+IF(D818="Fri",Beregningsdata!$E$11,"0")+IF(D818="Syg",Beregningsdata!$E$8,"0")+IF(D818="Barns Sygedag",Beregningsdata!$E$9,"0")+IF(D818="Barsel",Beregningsdata!$E$10,"0")</f>
        <v>0</v>
      </c>
    </row>
    <row r="819" spans="1:16" ht="16.5" x14ac:dyDescent="0.25">
      <c r="A819" s="173" t="str">
        <f t="shared" si="86"/>
        <v/>
      </c>
      <c r="B819" s="174" t="str">
        <f t="shared" si="87"/>
        <v>Fredag</v>
      </c>
      <c r="C819" s="176">
        <f t="shared" si="88"/>
        <v>43763</v>
      </c>
      <c r="D819" s="253"/>
      <c r="E819" s="287">
        <f>IF(B819="mandag",MedarbejderData!$V$25,"0")+IF(B819="tirsdag",MedarbejderData!$W$25,"0")+IF(B819="Onsdag",MedarbejderData!$X$25,"0")+IF(B819="torsdag",MedarbejderData!$Y$25,"0")+IF(B819="fredag",MedarbejderData!$Z$25,"0")+IF(B819="lørdag",MedarbejderData!$AA$25,"0")+IF(B819="søndag",MedarbejderData!$AB$25,"0")</f>
        <v>0</v>
      </c>
      <c r="F819" s="254"/>
      <c r="G819" s="254"/>
      <c r="H819" s="254"/>
      <c r="I819" s="254"/>
      <c r="J819" s="258">
        <f>IF(E819+F819+G819&lt;Beregningsdata!$G$18,E819+F819+G819,E819+F819+G819-Beregningsdata!$G$17)</f>
        <v>0</v>
      </c>
      <c r="K819" s="259" t="str">
        <f>IF(J819&gt;Beregningsdata!$G$26,Beregningsdata!$F$26,IF(AND(J819&lt;J819+Beregningsdata!$F$26,J819&gt;Beregningsdata!$F$25),J819-Beregningsdata!$F$25,""))</f>
        <v/>
      </c>
      <c r="L819" s="259" t="str">
        <f>IF(J819&gt;Beregningsdata!$F$27,J819-Beregningsdata!$F$27,"")</f>
        <v/>
      </c>
      <c r="M819" s="254"/>
      <c r="N819" s="254"/>
      <c r="O819" s="254"/>
      <c r="P819" s="211">
        <f>IF(D819="Ferie",Beregningsdata!$E$6,"0")+IF(D819="Feriefridag",Beregningsdata!$E$12,"0")+IF(D819="Fri",Beregningsdata!$E$11,"0")+IF(D819="Syg",Beregningsdata!$E$8,"0")+IF(D819="Barns Sygedag",Beregningsdata!$E$9,"0")+IF(D819="Barsel",Beregningsdata!$E$10,"0")</f>
        <v>0</v>
      </c>
    </row>
    <row r="820" spans="1:16" ht="16.5" x14ac:dyDescent="0.25">
      <c r="A820" s="173" t="str">
        <f t="shared" si="86"/>
        <v/>
      </c>
      <c r="B820" s="174" t="str">
        <f t="shared" si="87"/>
        <v>Lørdag</v>
      </c>
      <c r="C820" s="176">
        <f t="shared" si="88"/>
        <v>43764</v>
      </c>
      <c r="D820" s="253"/>
      <c r="E820" s="287">
        <f>IF(B820="mandag",MedarbejderData!$V$25,"0")+IF(B820="tirsdag",MedarbejderData!$W$25,"0")+IF(B820="Onsdag",MedarbejderData!$X$25,"0")+IF(B820="torsdag",MedarbejderData!$Y$25,"0")+IF(B820="fredag",MedarbejderData!$Z$25,"0")+IF(B820="lørdag",MedarbejderData!$AA$25,"0")+IF(B820="søndag",MedarbejderData!$AB$25,"0")</f>
        <v>0</v>
      </c>
      <c r="F820" s="254"/>
      <c r="G820" s="254"/>
      <c r="H820" s="254"/>
      <c r="I820" s="254"/>
      <c r="J820" s="258">
        <f>IF(E820+F820+G820&lt;Beregningsdata!$G$18,E820+F820+G820,E820+F820+G820-Beregningsdata!$G$17)</f>
        <v>0</v>
      </c>
      <c r="K820" s="259" t="str">
        <f>IF(J820&gt;Beregningsdata!$G$26,Beregningsdata!$F$26,IF(AND(J820&lt;J820+Beregningsdata!$F$26,J820&gt;Beregningsdata!$F$25),J820-Beregningsdata!$F$25,""))</f>
        <v/>
      </c>
      <c r="L820" s="259" t="str">
        <f>IF(J820&gt;Beregningsdata!$F$27,J820-Beregningsdata!$F$27,"")</f>
        <v/>
      </c>
      <c r="M820" s="254"/>
      <c r="N820" s="254"/>
      <c r="O820" s="254"/>
      <c r="P820" s="211">
        <f>IF(D820="Ferie",Beregningsdata!$E$6,"0")+IF(D820="Feriefridag",Beregningsdata!$E$12,"0")+IF(D820="Fri",Beregningsdata!$E$11,"0")+IF(D820="Syg",Beregningsdata!$E$8,"0")+IF(D820="Barns Sygedag",Beregningsdata!$E$9,"0")+IF(D820="Barsel",Beregningsdata!$E$10,"0")</f>
        <v>0</v>
      </c>
    </row>
    <row r="821" spans="1:16" ht="16.5" x14ac:dyDescent="0.25">
      <c r="A821" s="173" t="str">
        <f t="shared" si="86"/>
        <v/>
      </c>
      <c r="B821" s="174" t="str">
        <f t="shared" si="87"/>
        <v>Søndag</v>
      </c>
      <c r="C821" s="176">
        <f t="shared" si="88"/>
        <v>43765</v>
      </c>
      <c r="D821" s="253"/>
      <c r="E821" s="287">
        <f>IF(B821="mandag",MedarbejderData!$V$25,"0")+IF(B821="tirsdag",MedarbejderData!$W$25,"0")+IF(B821="Onsdag",MedarbejderData!$X$25,"0")+IF(B821="torsdag",MedarbejderData!$Y$25,"0")+IF(B821="fredag",MedarbejderData!$Z$25,"0")+IF(B821="lørdag",MedarbejderData!$AA$25,"0")+IF(B821="søndag",MedarbejderData!$AB$25,"0")</f>
        <v>0</v>
      </c>
      <c r="F821" s="254"/>
      <c r="G821" s="254"/>
      <c r="H821" s="254"/>
      <c r="I821" s="254"/>
      <c r="J821" s="258">
        <f>IF(E821+F821+G821&lt;Beregningsdata!$G$18,E821+F821+G821,E821+F821+G821-Beregningsdata!$G$17)</f>
        <v>0</v>
      </c>
      <c r="K821" s="259" t="str">
        <f>IF(J821&gt;Beregningsdata!$G$26,Beregningsdata!$F$26,IF(AND(J821&lt;J821+Beregningsdata!$F$26,J821&gt;Beregningsdata!$F$25),J821-Beregningsdata!$F$25,""))</f>
        <v/>
      </c>
      <c r="L821" s="259" t="str">
        <f>IF(J821&gt;Beregningsdata!$F$27,J821-Beregningsdata!$F$27,"")</f>
        <v/>
      </c>
      <c r="M821" s="254"/>
      <c r="N821" s="254"/>
      <c r="O821" s="254"/>
      <c r="P821" s="211">
        <f>IF(D821="Ferie",Beregningsdata!$E$6,"0")+IF(D821="Feriefridag",Beregningsdata!$E$12,"0")+IF(D821="Fri",Beregningsdata!$E$11,"0")+IF(D821="Syg",Beregningsdata!$E$8,"0")+IF(D821="Barns Sygedag",Beregningsdata!$E$9,"0")+IF(D821="Barsel",Beregningsdata!$E$10,"0")</f>
        <v>0</v>
      </c>
    </row>
    <row r="822" spans="1:16" ht="16.5" x14ac:dyDescent="0.25">
      <c r="A822" s="173">
        <f t="shared" si="86"/>
        <v>44</v>
      </c>
      <c r="B822" s="174" t="str">
        <f t="shared" si="87"/>
        <v>Mandag</v>
      </c>
      <c r="C822" s="176">
        <f t="shared" si="88"/>
        <v>43766</v>
      </c>
      <c r="D822" s="253"/>
      <c r="E822" s="287">
        <f>IF(B822="mandag",MedarbejderData!$V$25,"0")+IF(B822="tirsdag",MedarbejderData!$W$25,"0")+IF(B822="Onsdag",MedarbejderData!$X$25,"0")+IF(B822="torsdag",MedarbejderData!$Y$25,"0")+IF(B822="fredag",MedarbejderData!$Z$25,"0")+IF(B822="lørdag",MedarbejderData!$AA$25,"0")+IF(B822="søndag",MedarbejderData!$AB$25,"0")</f>
        <v>0</v>
      </c>
      <c r="F822" s="254"/>
      <c r="G822" s="254"/>
      <c r="H822" s="254"/>
      <c r="I822" s="254"/>
      <c r="J822" s="258">
        <f>IF(E822+F822+G822&lt;Beregningsdata!$G$18,E822+F822+G822,E822+F822+G822-Beregningsdata!$G$17)</f>
        <v>0</v>
      </c>
      <c r="K822" s="259" t="str">
        <f>IF(J822&gt;Beregningsdata!$G$26,Beregningsdata!$F$26,IF(AND(J822&lt;J822+Beregningsdata!$F$26,J822&gt;Beregningsdata!$F$25),J822-Beregningsdata!$F$25,""))</f>
        <v/>
      </c>
      <c r="L822" s="259" t="str">
        <f>IF(J822&gt;Beregningsdata!$F$27,J822-Beregningsdata!$F$27,"")</f>
        <v/>
      </c>
      <c r="M822" s="254"/>
      <c r="N822" s="254"/>
      <c r="O822" s="254"/>
      <c r="P822" s="211">
        <f>IF(D822="Ferie",Beregningsdata!$E$6,"0")+IF(D822="Feriefridag",Beregningsdata!$E$12,"0")+IF(D822="Fri",Beregningsdata!$E$11,"0")+IF(D822="Syg",Beregningsdata!$E$8,"0")+IF(D822="Barns Sygedag",Beregningsdata!$E$9,"0")+IF(D822="Barsel",Beregningsdata!$E$10,"0")</f>
        <v>0</v>
      </c>
    </row>
    <row r="823" spans="1:16" ht="16.5" x14ac:dyDescent="0.25">
      <c r="A823" s="173" t="str">
        <f t="shared" si="86"/>
        <v/>
      </c>
      <c r="B823" s="174" t="str">
        <f t="shared" si="87"/>
        <v>Tirsdag</v>
      </c>
      <c r="C823" s="176">
        <f t="shared" si="88"/>
        <v>43767</v>
      </c>
      <c r="D823" s="253"/>
      <c r="E823" s="287">
        <f>IF(B823="mandag",MedarbejderData!$V$25,"0")+IF(B823="tirsdag",MedarbejderData!$W$25,"0")+IF(B823="Onsdag",MedarbejderData!$X$25,"0")+IF(B823="torsdag",MedarbejderData!$Y$25,"0")+IF(B823="fredag",MedarbejderData!$Z$25,"0")+IF(B823="lørdag",MedarbejderData!$AA$25,"0")+IF(B823="søndag",MedarbejderData!$AB$25,"0")</f>
        <v>0</v>
      </c>
      <c r="F823" s="254"/>
      <c r="G823" s="254"/>
      <c r="H823" s="254"/>
      <c r="I823" s="254"/>
      <c r="J823" s="258">
        <f>IF(E823+F823+G823&lt;Beregningsdata!$G$18,E823+F823+G823,E823+F823+G823-Beregningsdata!$G$17)</f>
        <v>0</v>
      </c>
      <c r="K823" s="259" t="str">
        <f>IF(J823&gt;Beregningsdata!$G$26,Beregningsdata!$F$26,IF(AND(J823&lt;J823+Beregningsdata!$F$26,J823&gt;Beregningsdata!$F$25),J823-Beregningsdata!$F$25,""))</f>
        <v/>
      </c>
      <c r="L823" s="259" t="str">
        <f>IF(J823&gt;Beregningsdata!$F$27,J823-Beregningsdata!$F$27,"")</f>
        <v/>
      </c>
      <c r="M823" s="254"/>
      <c r="N823" s="254"/>
      <c r="O823" s="254"/>
      <c r="P823" s="211">
        <f>IF(D823="Ferie",Beregningsdata!$E$6,"0")+IF(D823="Feriefridag",Beregningsdata!$E$12,"0")+IF(D823="Fri",Beregningsdata!$E$11,"0")+IF(D823="Syg",Beregningsdata!$E$8,"0")+IF(D823="Barns Sygedag",Beregningsdata!$E$9,"0")+IF(D823="Barsel",Beregningsdata!$E$10,"0")</f>
        <v>0</v>
      </c>
    </row>
    <row r="824" spans="1:16" ht="16.5" x14ac:dyDescent="0.25">
      <c r="A824" s="173" t="str">
        <f t="shared" si="86"/>
        <v/>
      </c>
      <c r="B824" s="174" t="str">
        <f t="shared" si="87"/>
        <v>Onsdag</v>
      </c>
      <c r="C824" s="176">
        <f t="shared" si="88"/>
        <v>43768</v>
      </c>
      <c r="D824" s="253"/>
      <c r="E824" s="287">
        <f>IF(B824="mandag",MedarbejderData!$V$25,"0")+IF(B824="tirsdag",MedarbejderData!$W$25,"0")+IF(B824="Onsdag",MedarbejderData!$X$25,"0")+IF(B824="torsdag",MedarbejderData!$Y$25,"0")+IF(B824="fredag",MedarbejderData!$Z$25,"0")+IF(B824="lørdag",MedarbejderData!$AA$25,"0")+IF(B824="søndag",MedarbejderData!$AB$25,"0")</f>
        <v>0</v>
      </c>
      <c r="F824" s="254"/>
      <c r="G824" s="254"/>
      <c r="H824" s="254"/>
      <c r="I824" s="254"/>
      <c r="J824" s="258">
        <f>IF(E824+F824+G824&lt;Beregningsdata!$G$18,E824+F824+G824,E824+F824+G824-Beregningsdata!$G$17)</f>
        <v>0</v>
      </c>
      <c r="K824" s="259" t="str">
        <f>IF(J824&gt;Beregningsdata!$G$26,Beregningsdata!$F$26,IF(AND(J824&lt;J824+Beregningsdata!$F$26,J824&gt;Beregningsdata!$F$25),J824-Beregningsdata!$F$25,""))</f>
        <v/>
      </c>
      <c r="L824" s="259" t="str">
        <f>IF(J824&gt;Beregningsdata!$F$27,J824-Beregningsdata!$F$27,"")</f>
        <v/>
      </c>
      <c r="M824" s="254"/>
      <c r="N824" s="254"/>
      <c r="O824" s="254"/>
      <c r="P824" s="211">
        <f>IF(D824="Ferie",Beregningsdata!$E$6,"0")+IF(D824="Feriefridag",Beregningsdata!$E$12,"0")+IF(D824="Fri",Beregningsdata!$E$11,"0")+IF(D824="Syg",Beregningsdata!$E$8,"0")+IF(D824="Barns Sygedag",Beregningsdata!$E$9,"0")+IF(D824="Barsel",Beregningsdata!$E$10,"0")</f>
        <v>0</v>
      </c>
    </row>
    <row r="825" spans="1:16" ht="16.5" x14ac:dyDescent="0.25">
      <c r="A825" s="173" t="str">
        <f t="shared" si="86"/>
        <v/>
      </c>
      <c r="B825" s="174" t="str">
        <f t="shared" si="87"/>
        <v>Torsdag</v>
      </c>
      <c r="C825" s="176">
        <f t="shared" si="88"/>
        <v>43769</v>
      </c>
      <c r="D825" s="253"/>
      <c r="E825" s="287">
        <f>IF(B825="mandag",MedarbejderData!$V$25,"0")+IF(B825="tirsdag",MedarbejderData!$W$25,"0")+IF(B825="Onsdag",MedarbejderData!$X$25,"0")+IF(B825="torsdag",MedarbejderData!$Y$25,"0")+IF(B825="fredag",MedarbejderData!$Z$25,"0")+IF(B825="lørdag",MedarbejderData!$AA$25,"0")+IF(B825="søndag",MedarbejderData!$AB$25,"0")</f>
        <v>0</v>
      </c>
      <c r="F825" s="254"/>
      <c r="G825" s="254"/>
      <c r="H825" s="254"/>
      <c r="I825" s="254"/>
      <c r="J825" s="258">
        <f>IF(E825+F825+G825&lt;Beregningsdata!$G$18,E825+F825+G825,E825+F825+G825-Beregningsdata!$G$17)</f>
        <v>0</v>
      </c>
      <c r="K825" s="259" t="str">
        <f>IF(J825&gt;Beregningsdata!$G$26,Beregningsdata!$F$26,IF(AND(J825&lt;J825+Beregningsdata!$F$26,J825&gt;Beregningsdata!$F$25),J825-Beregningsdata!$F$25,""))</f>
        <v/>
      </c>
      <c r="L825" s="259" t="str">
        <f>IF(J825&gt;Beregningsdata!$F$27,J825-Beregningsdata!$F$27,"")</f>
        <v/>
      </c>
      <c r="M825" s="254"/>
      <c r="N825" s="254"/>
      <c r="O825" s="254"/>
      <c r="P825" s="211">
        <f>IF(D825="Ferie",Beregningsdata!$E$6,"0")+IF(D825="Feriefridag",Beregningsdata!$E$12,"0")+IF(D825="Fri",Beregningsdata!$E$11,"0")+IF(D825="Syg",Beregningsdata!$E$8,"0")+IF(D825="Barns Sygedag",Beregningsdata!$E$9,"0")+IF(D825="Barsel",Beregningsdata!$E$10,"0")</f>
        <v>0</v>
      </c>
    </row>
    <row r="826" spans="1:16" ht="16.5" x14ac:dyDescent="0.25">
      <c r="A826" s="173" t="str">
        <f t="shared" si="86"/>
        <v/>
      </c>
      <c r="B826" s="174" t="str">
        <f t="shared" si="87"/>
        <v>Fredag</v>
      </c>
      <c r="C826" s="176">
        <f t="shared" si="88"/>
        <v>43770</v>
      </c>
      <c r="D826" s="253"/>
      <c r="E826" s="287">
        <f>IF(B826="mandag",MedarbejderData!$V$25,"0")+IF(B826="tirsdag",MedarbejderData!$W$25,"0")+IF(B826="Onsdag",MedarbejderData!$X$25,"0")+IF(B826="torsdag",MedarbejderData!$Y$25,"0")+IF(B826="fredag",MedarbejderData!$Z$25,"0")+IF(B826="lørdag",MedarbejderData!$AA$25,"0")+IF(B826="søndag",MedarbejderData!$AB$25,"0")</f>
        <v>0</v>
      </c>
      <c r="F826" s="254"/>
      <c r="G826" s="254"/>
      <c r="H826" s="254"/>
      <c r="I826" s="254"/>
      <c r="J826" s="258">
        <f>IF(E826+F826+G826&lt;Beregningsdata!$G$18,E826+F826+G826,E826+F826+G826-Beregningsdata!$G$17)</f>
        <v>0</v>
      </c>
      <c r="K826" s="259" t="str">
        <f>IF(J826&gt;Beregningsdata!$G$26,Beregningsdata!$F$26,IF(AND(J826&lt;J826+Beregningsdata!$F$26,J826&gt;Beregningsdata!$F$25),J826-Beregningsdata!$F$25,""))</f>
        <v/>
      </c>
      <c r="L826" s="259" t="str">
        <f>IF(J826&gt;Beregningsdata!$F$27,J826-Beregningsdata!$F$27,"")</f>
        <v/>
      </c>
      <c r="M826" s="254"/>
      <c r="N826" s="254"/>
      <c r="O826" s="254"/>
      <c r="P826" s="211">
        <f>IF(D826="Ferie",Beregningsdata!$E$6,"0")+IF(D826="Feriefridag",Beregningsdata!$E$12,"0")+IF(D826="Fri",Beregningsdata!$E$11,"0")+IF(D826="Syg",Beregningsdata!$E$8,"0")+IF(D826="Barns Sygedag",Beregningsdata!$E$9,"0")+IF(D826="Barsel",Beregningsdata!$E$10,"0")</f>
        <v>0</v>
      </c>
    </row>
    <row r="827" spans="1:16" ht="16.5" x14ac:dyDescent="0.25">
      <c r="A827" s="173" t="str">
        <f t="shared" si="86"/>
        <v/>
      </c>
      <c r="B827" s="174" t="str">
        <f t="shared" si="87"/>
        <v>Lørdag</v>
      </c>
      <c r="C827" s="176">
        <f t="shared" si="88"/>
        <v>43771</v>
      </c>
      <c r="D827" s="253"/>
      <c r="E827" s="287">
        <f>IF(B827="mandag",MedarbejderData!$V$25,"0")+IF(B827="tirsdag",MedarbejderData!$W$25,"0")+IF(B827="Onsdag",MedarbejderData!$X$25,"0")+IF(B827="torsdag",MedarbejderData!$Y$25,"0")+IF(B827="fredag",MedarbejderData!$Z$25,"0")+IF(B827="lørdag",MedarbejderData!$AA$25,"0")+IF(B827="søndag",MedarbejderData!$AB$25,"0")</f>
        <v>0</v>
      </c>
      <c r="F827" s="254"/>
      <c r="G827" s="254"/>
      <c r="H827" s="254"/>
      <c r="I827" s="254"/>
      <c r="J827" s="258">
        <f>IF(E827+F827+G827&lt;Beregningsdata!$G$18,E827+F827+G827,E827+F827+G827-Beregningsdata!$G$17)</f>
        <v>0</v>
      </c>
      <c r="K827" s="259" t="str">
        <f>IF(J827&gt;Beregningsdata!$G$26,Beregningsdata!$F$26,IF(AND(J827&lt;J827+Beregningsdata!$F$26,J827&gt;Beregningsdata!$F$25),J827-Beregningsdata!$F$25,""))</f>
        <v/>
      </c>
      <c r="L827" s="259" t="str">
        <f>IF(J827&gt;Beregningsdata!$F$27,J827-Beregningsdata!$F$27,"")</f>
        <v/>
      </c>
      <c r="M827" s="254"/>
      <c r="N827" s="254"/>
      <c r="O827" s="254"/>
      <c r="P827" s="211">
        <f>IF(D827="Ferie",Beregningsdata!$E$6,"0")+IF(D827="Feriefridag",Beregningsdata!$E$12,"0")+IF(D827="Fri",Beregningsdata!$E$11,"0")+IF(D827="Syg",Beregningsdata!$E$8,"0")+IF(D827="Barns Sygedag",Beregningsdata!$E$9,"0")+IF(D827="Barsel",Beregningsdata!$E$10,"0")</f>
        <v>0</v>
      </c>
    </row>
    <row r="828" spans="1:16" ht="16.5" x14ac:dyDescent="0.25">
      <c r="A828" s="173" t="str">
        <f t="shared" si="86"/>
        <v/>
      </c>
      <c r="B828" s="174" t="str">
        <f t="shared" si="87"/>
        <v>Søndag</v>
      </c>
      <c r="C828" s="176">
        <f t="shared" si="88"/>
        <v>43772</v>
      </c>
      <c r="D828" s="253"/>
      <c r="E828" s="287">
        <f>IF(B828="mandag",MedarbejderData!$V$25,"0")+IF(B828="tirsdag",MedarbejderData!$W$25,"0")+IF(B828="Onsdag",MedarbejderData!$X$25,"0")+IF(B828="torsdag",MedarbejderData!$Y$25,"0")+IF(B828="fredag",MedarbejderData!$Z$25,"0")+IF(B828="lørdag",MedarbejderData!$AA$25,"0")+IF(B828="søndag",MedarbejderData!$AB$25,"0")</f>
        <v>0</v>
      </c>
      <c r="F828" s="254"/>
      <c r="G828" s="254"/>
      <c r="H828" s="254"/>
      <c r="I828" s="254"/>
      <c r="J828" s="258">
        <f>IF(E828+F828+G828&lt;Beregningsdata!$G$18,E828+F828+G828,E828+F828+G828-Beregningsdata!$G$17)</f>
        <v>0</v>
      </c>
      <c r="K828" s="259" t="str">
        <f>IF(J828&gt;Beregningsdata!$G$26,Beregningsdata!$F$26,IF(AND(J828&lt;J828+Beregningsdata!$F$26,J828&gt;Beregningsdata!$F$25),J828-Beregningsdata!$F$25,""))</f>
        <v/>
      </c>
      <c r="L828" s="259" t="str">
        <f>IF(J828&gt;Beregningsdata!$F$27,J828-Beregningsdata!$F$27,"")</f>
        <v/>
      </c>
      <c r="M828" s="254"/>
      <c r="N828" s="254"/>
      <c r="O828" s="254"/>
      <c r="P828" s="211">
        <f>IF(D828="Ferie",Beregningsdata!$E$6,"0")+IF(D828="Feriefridag",Beregningsdata!$E$12,"0")+IF(D828="Fri",Beregningsdata!$E$11,"0")+IF(D828="Syg",Beregningsdata!$E$8,"0")+IF(D828="Barns Sygedag",Beregningsdata!$E$9,"0")+IF(D828="Barsel",Beregningsdata!$E$10,"0")</f>
        <v>0</v>
      </c>
    </row>
    <row r="829" spans="1:16" ht="16.5" x14ac:dyDescent="0.25">
      <c r="A829" s="173">
        <f t="shared" si="86"/>
        <v>45</v>
      </c>
      <c r="B829" s="174" t="str">
        <f t="shared" si="87"/>
        <v>Mandag</v>
      </c>
      <c r="C829" s="176">
        <f t="shared" si="88"/>
        <v>43773</v>
      </c>
      <c r="D829" s="253"/>
      <c r="E829" s="287">
        <f>IF(B829="mandag",MedarbejderData!$V$25,"0")+IF(B829="tirsdag",MedarbejderData!$W$25,"0")+IF(B829="Onsdag",MedarbejderData!$X$25,"0")+IF(B829="torsdag",MedarbejderData!$Y$25,"0")+IF(B829="fredag",MedarbejderData!$Z$25,"0")+IF(B829="lørdag",MedarbejderData!$AA$25,"0")+IF(B829="søndag",MedarbejderData!$AB$25,"0")</f>
        <v>0</v>
      </c>
      <c r="F829" s="254"/>
      <c r="G829" s="254"/>
      <c r="H829" s="254"/>
      <c r="I829" s="254"/>
      <c r="J829" s="258">
        <f>IF(E829+F829+G829&lt;Beregningsdata!$G$18,E829+F829+G829,E829+F829+G829-Beregningsdata!$G$17)</f>
        <v>0</v>
      </c>
      <c r="K829" s="259" t="str">
        <f>IF(J829&gt;Beregningsdata!$G$26,Beregningsdata!$F$26,IF(AND(J829&lt;J829+Beregningsdata!$F$26,J829&gt;Beregningsdata!$F$25),J829-Beregningsdata!$F$25,""))</f>
        <v/>
      </c>
      <c r="L829" s="259" t="str">
        <f>IF(J829&gt;Beregningsdata!$F$27,J829-Beregningsdata!$F$27,"")</f>
        <v/>
      </c>
      <c r="M829" s="254"/>
      <c r="N829" s="254"/>
      <c r="O829" s="254"/>
      <c r="P829" s="211">
        <f>IF(D829="Ferie",Beregningsdata!$E$6,"0")+IF(D829="Feriefridag",Beregningsdata!$E$12,"0")+IF(D829="Fri",Beregningsdata!$E$11,"0")+IF(D829="Syg",Beregningsdata!$E$8,"0")+IF(D829="Barns Sygedag",Beregningsdata!$E$9,"0")+IF(D829="Barsel",Beregningsdata!$E$10,"0")</f>
        <v>0</v>
      </c>
    </row>
    <row r="830" spans="1:16" ht="16.5" x14ac:dyDescent="0.25">
      <c r="A830" s="173" t="str">
        <f t="shared" si="86"/>
        <v/>
      </c>
      <c r="B830" s="174" t="str">
        <f t="shared" si="87"/>
        <v>Tirsdag</v>
      </c>
      <c r="C830" s="176">
        <f t="shared" si="88"/>
        <v>43774</v>
      </c>
      <c r="D830" s="253"/>
      <c r="E830" s="287">
        <f>IF(B830="mandag",MedarbejderData!$V$25,"0")+IF(B830="tirsdag",MedarbejderData!$W$25,"0")+IF(B830="Onsdag",MedarbejderData!$X$25,"0")+IF(B830="torsdag",MedarbejderData!$Y$25,"0")+IF(B830="fredag",MedarbejderData!$Z$25,"0")+IF(B830="lørdag",MedarbejderData!$AA$25,"0")+IF(B830="søndag",MedarbejderData!$AB$25,"0")</f>
        <v>0</v>
      </c>
      <c r="F830" s="254"/>
      <c r="G830" s="254"/>
      <c r="H830" s="254"/>
      <c r="I830" s="254"/>
      <c r="J830" s="258">
        <f>IF(E830+F830+G830&lt;Beregningsdata!$G$18,E830+F830+G830,E830+F830+G830-Beregningsdata!$G$17)</f>
        <v>0</v>
      </c>
      <c r="K830" s="259" t="str">
        <f>IF(J830&gt;Beregningsdata!$G$26,Beregningsdata!$F$26,IF(AND(J830&lt;J830+Beregningsdata!$F$26,J830&gt;Beregningsdata!$F$25),J830-Beregningsdata!$F$25,""))</f>
        <v/>
      </c>
      <c r="L830" s="259" t="str">
        <f>IF(J830&gt;Beregningsdata!$F$27,J830-Beregningsdata!$F$27,"")</f>
        <v/>
      </c>
      <c r="M830" s="254"/>
      <c r="N830" s="254"/>
      <c r="O830" s="254"/>
      <c r="P830" s="211">
        <f>IF(D830="Ferie",Beregningsdata!$E$6,"0")+IF(D830="Feriefridag",Beregningsdata!$E$12,"0")+IF(D830="Fri",Beregningsdata!$E$11,"0")+IF(D830="Syg",Beregningsdata!$E$8,"0")+IF(D830="Barns Sygedag",Beregningsdata!$E$9,"0")+IF(D830="Barsel",Beregningsdata!$E$10,"0")</f>
        <v>0</v>
      </c>
    </row>
    <row r="831" spans="1:16" ht="16.5" x14ac:dyDescent="0.25">
      <c r="A831" s="173" t="str">
        <f t="shared" si="86"/>
        <v/>
      </c>
      <c r="B831" s="174" t="str">
        <f t="shared" si="87"/>
        <v>Onsdag</v>
      </c>
      <c r="C831" s="176">
        <f t="shared" si="88"/>
        <v>43775</v>
      </c>
      <c r="D831" s="253"/>
      <c r="E831" s="287">
        <f>IF(B831="mandag",MedarbejderData!$V$25,"0")+IF(B831="tirsdag",MedarbejderData!$W$25,"0")+IF(B831="Onsdag",MedarbejderData!$X$25,"0")+IF(B831="torsdag",MedarbejderData!$Y$25,"0")+IF(B831="fredag",MedarbejderData!$Z$25,"0")+IF(B831="lørdag",MedarbejderData!$AA$25,"0")+IF(B831="søndag",MedarbejderData!$AB$25,"0")</f>
        <v>0</v>
      </c>
      <c r="F831" s="254"/>
      <c r="G831" s="254"/>
      <c r="H831" s="254"/>
      <c r="I831" s="254"/>
      <c r="J831" s="258">
        <f>IF(E831+F831+G831&lt;Beregningsdata!$G$18,E831+F831+G831,E831+F831+G831-Beregningsdata!$G$17)</f>
        <v>0</v>
      </c>
      <c r="K831" s="259" t="str">
        <f>IF(J831&gt;Beregningsdata!$G$26,Beregningsdata!$F$26,IF(AND(J831&lt;J831+Beregningsdata!$F$26,J831&gt;Beregningsdata!$F$25),J831-Beregningsdata!$F$25,""))</f>
        <v/>
      </c>
      <c r="L831" s="259" t="str">
        <f>IF(J831&gt;Beregningsdata!$F$27,J831-Beregningsdata!$F$27,"")</f>
        <v/>
      </c>
      <c r="M831" s="254"/>
      <c r="N831" s="254"/>
      <c r="O831" s="254"/>
      <c r="P831" s="211">
        <f>IF(D831="Ferie",Beregningsdata!$E$6,"0")+IF(D831="Feriefridag",Beregningsdata!$E$12,"0")+IF(D831="Fri",Beregningsdata!$E$11,"0")+IF(D831="Syg",Beregningsdata!$E$8,"0")+IF(D831="Barns Sygedag",Beregningsdata!$E$9,"0")+IF(D831="Barsel",Beregningsdata!$E$10,"0")</f>
        <v>0</v>
      </c>
    </row>
    <row r="832" spans="1:16" ht="16.5" x14ac:dyDescent="0.25">
      <c r="A832" s="173" t="str">
        <f t="shared" si="86"/>
        <v/>
      </c>
      <c r="B832" s="174" t="str">
        <f t="shared" si="87"/>
        <v>Torsdag</v>
      </c>
      <c r="C832" s="176">
        <f t="shared" si="88"/>
        <v>43776</v>
      </c>
      <c r="D832" s="253"/>
      <c r="E832" s="287">
        <f>IF(B832="mandag",MedarbejderData!$V$25,"0")+IF(B832="tirsdag",MedarbejderData!$W$25,"0")+IF(B832="Onsdag",MedarbejderData!$X$25,"0")+IF(B832="torsdag",MedarbejderData!$Y$25,"0")+IF(B832="fredag",MedarbejderData!$Z$25,"0")+IF(B832="lørdag",MedarbejderData!$AA$25,"0")+IF(B832="søndag",MedarbejderData!$AB$25,"0")</f>
        <v>0</v>
      </c>
      <c r="F832" s="254"/>
      <c r="G832" s="254"/>
      <c r="H832" s="254"/>
      <c r="I832" s="254"/>
      <c r="J832" s="258">
        <f>IF(E832+F832+G832&lt;Beregningsdata!$G$18,E832+F832+G832,E832+F832+G832-Beregningsdata!$G$17)</f>
        <v>0</v>
      </c>
      <c r="K832" s="259" t="str">
        <f>IF(J832&gt;Beregningsdata!$G$26,Beregningsdata!$F$26,IF(AND(J832&lt;J832+Beregningsdata!$F$26,J832&gt;Beregningsdata!$F$25),J832-Beregningsdata!$F$25,""))</f>
        <v/>
      </c>
      <c r="L832" s="259" t="str">
        <f>IF(J832&gt;Beregningsdata!$F$27,J832-Beregningsdata!$F$27,"")</f>
        <v/>
      </c>
      <c r="M832" s="254"/>
      <c r="N832" s="254"/>
      <c r="O832" s="254"/>
      <c r="P832" s="211">
        <f>IF(D832="Ferie",Beregningsdata!$E$6,"0")+IF(D832="Feriefridag",Beregningsdata!$E$12,"0")+IF(D832="Fri",Beregningsdata!$E$11,"0")+IF(D832="Syg",Beregningsdata!$E$8,"0")+IF(D832="Barns Sygedag",Beregningsdata!$E$9,"0")+IF(D832="Barsel",Beregningsdata!$E$10,"0")</f>
        <v>0</v>
      </c>
    </row>
    <row r="833" spans="1:16" ht="16.5" x14ac:dyDescent="0.25">
      <c r="A833" s="173" t="str">
        <f t="shared" si="86"/>
        <v/>
      </c>
      <c r="B833" s="174" t="str">
        <f t="shared" si="87"/>
        <v>Fredag</v>
      </c>
      <c r="C833" s="176">
        <f t="shared" si="88"/>
        <v>43777</v>
      </c>
      <c r="D833" s="253"/>
      <c r="E833" s="287">
        <f>IF(B833="mandag",MedarbejderData!$V$25,"0")+IF(B833="tirsdag",MedarbejderData!$W$25,"0")+IF(B833="Onsdag",MedarbejderData!$X$25,"0")+IF(B833="torsdag",MedarbejderData!$Y$25,"0")+IF(B833="fredag",MedarbejderData!$Z$25,"0")+IF(B833="lørdag",MedarbejderData!$AA$25,"0")+IF(B833="søndag",MedarbejderData!$AB$25,"0")</f>
        <v>0</v>
      </c>
      <c r="F833" s="254"/>
      <c r="G833" s="254"/>
      <c r="H833" s="254"/>
      <c r="I833" s="254"/>
      <c r="J833" s="258">
        <f>IF(E833+F833+G833&lt;Beregningsdata!$G$18,E833+F833+G833,E833+F833+G833-Beregningsdata!$G$17)</f>
        <v>0</v>
      </c>
      <c r="K833" s="259" t="str">
        <f>IF(J833&gt;Beregningsdata!$G$26,Beregningsdata!$F$26,IF(AND(J833&lt;J833+Beregningsdata!$F$26,J833&gt;Beregningsdata!$F$25),J833-Beregningsdata!$F$25,""))</f>
        <v/>
      </c>
      <c r="L833" s="259" t="str">
        <f>IF(J833&gt;Beregningsdata!$F$27,J833-Beregningsdata!$F$27,"")</f>
        <v/>
      </c>
      <c r="M833" s="254"/>
      <c r="N833" s="254"/>
      <c r="O833" s="254"/>
      <c r="P833" s="211">
        <f>IF(D833="Ferie",Beregningsdata!$E$6,"0")+IF(D833="Feriefridag",Beregningsdata!$E$12,"0")+IF(D833="Fri",Beregningsdata!$E$11,"0")+IF(D833="Syg",Beregningsdata!$E$8,"0")+IF(D833="Barns Sygedag",Beregningsdata!$E$9,"0")+IF(D833="Barsel",Beregningsdata!$E$10,"0")</f>
        <v>0</v>
      </c>
    </row>
    <row r="834" spans="1:16" ht="16.5" x14ac:dyDescent="0.25">
      <c r="A834" s="173" t="str">
        <f t="shared" si="86"/>
        <v/>
      </c>
      <c r="B834" s="174" t="str">
        <f t="shared" si="87"/>
        <v>Lørdag</v>
      </c>
      <c r="C834" s="176">
        <f t="shared" si="88"/>
        <v>43778</v>
      </c>
      <c r="D834" s="253"/>
      <c r="E834" s="287">
        <f>IF(B834="mandag",MedarbejderData!$V$25,"0")+IF(B834="tirsdag",MedarbejderData!$W$25,"0")+IF(B834="Onsdag",MedarbejderData!$X$25,"0")+IF(B834="torsdag",MedarbejderData!$Y$25,"0")+IF(B834="fredag",MedarbejderData!$Z$25,"0")+IF(B834="lørdag",MedarbejderData!$AA$25,"0")+IF(B834="søndag",MedarbejderData!$AB$25,"0")</f>
        <v>0</v>
      </c>
      <c r="F834" s="254"/>
      <c r="G834" s="254"/>
      <c r="H834" s="254"/>
      <c r="I834" s="254"/>
      <c r="J834" s="258">
        <f>IF(E834+F834+G834&lt;Beregningsdata!$G$18,E834+F834+G834,E834+F834+G834-Beregningsdata!$G$17)</f>
        <v>0</v>
      </c>
      <c r="K834" s="259" t="str">
        <f>IF(J834&gt;Beregningsdata!$G$26,Beregningsdata!$F$26,IF(AND(J834&lt;J834+Beregningsdata!$F$26,J834&gt;Beregningsdata!$F$25),J834-Beregningsdata!$F$25,""))</f>
        <v/>
      </c>
      <c r="L834" s="259" t="str">
        <f>IF(J834&gt;Beregningsdata!$F$27,J834-Beregningsdata!$F$27,"")</f>
        <v/>
      </c>
      <c r="M834" s="254"/>
      <c r="N834" s="254"/>
      <c r="O834" s="254"/>
      <c r="P834" s="211">
        <f>IF(D834="Ferie",Beregningsdata!$E$6,"0")+IF(D834="Feriefridag",Beregningsdata!$E$12,"0")+IF(D834="Fri",Beregningsdata!$E$11,"0")+IF(D834="Syg",Beregningsdata!$E$8,"0")+IF(D834="Barns Sygedag",Beregningsdata!$E$9,"0")+IF(D834="Barsel",Beregningsdata!$E$10,"0")</f>
        <v>0</v>
      </c>
    </row>
    <row r="835" spans="1:16" ht="16.5" x14ac:dyDescent="0.25">
      <c r="A835" s="173" t="str">
        <f t="shared" si="86"/>
        <v/>
      </c>
      <c r="B835" s="174" t="str">
        <f t="shared" si="87"/>
        <v>Søndag</v>
      </c>
      <c r="C835" s="176">
        <f t="shared" si="88"/>
        <v>43779</v>
      </c>
      <c r="D835" s="253"/>
      <c r="E835" s="287">
        <f>IF(B835="mandag",MedarbejderData!$V$25,"0")+IF(B835="tirsdag",MedarbejderData!$W$25,"0")+IF(B835="Onsdag",MedarbejderData!$X$25,"0")+IF(B835="torsdag",MedarbejderData!$Y$25,"0")+IF(B835="fredag",MedarbejderData!$Z$25,"0")+IF(B835="lørdag",MedarbejderData!$AA$25,"0")+IF(B835="søndag",MedarbejderData!$AB$25,"0")</f>
        <v>0</v>
      </c>
      <c r="F835" s="254"/>
      <c r="G835" s="254"/>
      <c r="H835" s="254"/>
      <c r="I835" s="254"/>
      <c r="J835" s="258">
        <f>IF(E835+F835+G835&lt;Beregningsdata!$G$18,E835+F835+G835,E835+F835+G835-Beregningsdata!$G$17)</f>
        <v>0</v>
      </c>
      <c r="K835" s="259" t="str">
        <f>IF(J835&gt;Beregningsdata!$G$26,Beregningsdata!$F$26,IF(AND(J835&lt;J835+Beregningsdata!$F$26,J835&gt;Beregningsdata!$F$25),J835-Beregningsdata!$F$25,""))</f>
        <v/>
      </c>
      <c r="L835" s="259" t="str">
        <f>IF(J835&gt;Beregningsdata!$F$27,J835-Beregningsdata!$F$27,"")</f>
        <v/>
      </c>
      <c r="M835" s="254"/>
      <c r="N835" s="254"/>
      <c r="O835" s="254"/>
      <c r="P835" s="211">
        <f>IF(D835="Ferie",Beregningsdata!$E$6,"0")+IF(D835="Feriefridag",Beregningsdata!$E$12,"0")+IF(D835="Fri",Beregningsdata!$E$11,"0")+IF(D835="Syg",Beregningsdata!$E$8,"0")+IF(D835="Barns Sygedag",Beregningsdata!$E$9,"0")+IF(D835="Barsel",Beregningsdata!$E$10,"0")</f>
        <v>0</v>
      </c>
    </row>
    <row r="836" spans="1:16" ht="16.5" x14ac:dyDescent="0.25">
      <c r="A836" s="173">
        <f t="shared" si="86"/>
        <v>46</v>
      </c>
      <c r="B836" s="174" t="str">
        <f t="shared" si="87"/>
        <v>Mandag</v>
      </c>
      <c r="C836" s="176">
        <f t="shared" si="88"/>
        <v>43780</v>
      </c>
      <c r="D836" s="253"/>
      <c r="E836" s="287">
        <f>IF(B836="mandag",MedarbejderData!$V$25,"0")+IF(B836="tirsdag",MedarbejderData!$W$25,"0")+IF(B836="Onsdag",MedarbejderData!$X$25,"0")+IF(B836="torsdag",MedarbejderData!$Y$25,"0")+IF(B836="fredag",MedarbejderData!$Z$25,"0")+IF(B836="lørdag",MedarbejderData!$AA$25,"0")+IF(B836="søndag",MedarbejderData!$AB$25,"0")</f>
        <v>0</v>
      </c>
      <c r="F836" s="254"/>
      <c r="G836" s="254"/>
      <c r="H836" s="254"/>
      <c r="I836" s="254"/>
      <c r="J836" s="258">
        <f>IF(E836+F836+G836&lt;Beregningsdata!$G$18,E836+F836+G836,E836+F836+G836-Beregningsdata!$G$17)</f>
        <v>0</v>
      </c>
      <c r="K836" s="259" t="str">
        <f>IF(J836&gt;Beregningsdata!$G$26,Beregningsdata!$F$26,IF(AND(J836&lt;J836+Beregningsdata!$F$26,J836&gt;Beregningsdata!$F$25),J836-Beregningsdata!$F$25,""))</f>
        <v/>
      </c>
      <c r="L836" s="259" t="str">
        <f>IF(J836&gt;Beregningsdata!$F$27,J836-Beregningsdata!$F$27,"")</f>
        <v/>
      </c>
      <c r="M836" s="254"/>
      <c r="N836" s="254"/>
      <c r="O836" s="254"/>
      <c r="P836" s="211">
        <f>IF(D836="Ferie",Beregningsdata!$E$6,"0")+IF(D836="Feriefridag",Beregningsdata!$E$12,"0")+IF(D836="Fri",Beregningsdata!$E$11,"0")+IF(D836="Syg",Beregningsdata!$E$8,"0")+IF(D836="Barns Sygedag",Beregningsdata!$E$9,"0")+IF(D836="Barsel",Beregningsdata!$E$10,"0")</f>
        <v>0</v>
      </c>
    </row>
    <row r="837" spans="1:16" ht="16.5" x14ac:dyDescent="0.25">
      <c r="A837" s="173" t="str">
        <f t="shared" si="86"/>
        <v/>
      </c>
      <c r="B837" s="174" t="str">
        <f t="shared" si="87"/>
        <v>Tirsdag</v>
      </c>
      <c r="C837" s="176">
        <f t="shared" si="88"/>
        <v>43781</v>
      </c>
      <c r="D837" s="253"/>
      <c r="E837" s="287">
        <f>IF(B837="mandag",MedarbejderData!$V$25,"0")+IF(B837="tirsdag",MedarbejderData!$W$25,"0")+IF(B837="Onsdag",MedarbejderData!$X$25,"0")+IF(B837="torsdag",MedarbejderData!$Y$25,"0")+IF(B837="fredag",MedarbejderData!$Z$25,"0")+IF(B837="lørdag",MedarbejderData!$AA$25,"0")+IF(B837="søndag",MedarbejderData!$AB$25,"0")</f>
        <v>0</v>
      </c>
      <c r="F837" s="254"/>
      <c r="G837" s="254"/>
      <c r="H837" s="254"/>
      <c r="I837" s="254"/>
      <c r="J837" s="258">
        <f>IF(E837+F837+G837&lt;Beregningsdata!$G$18,E837+F837+G837,E837+F837+G837-Beregningsdata!$G$17)</f>
        <v>0</v>
      </c>
      <c r="K837" s="259" t="str">
        <f>IF(J837&gt;Beregningsdata!$G$26,Beregningsdata!$F$26,IF(AND(J837&lt;J837+Beregningsdata!$F$26,J837&gt;Beregningsdata!$F$25),J837-Beregningsdata!$F$25,""))</f>
        <v/>
      </c>
      <c r="L837" s="259" t="str">
        <f>IF(J837&gt;Beregningsdata!$F$27,J837-Beregningsdata!$F$27,"")</f>
        <v/>
      </c>
      <c r="M837" s="254"/>
      <c r="N837" s="254"/>
      <c r="O837" s="254"/>
      <c r="P837" s="211">
        <f>IF(D837="Ferie",Beregningsdata!$E$6,"0")+IF(D837="Feriefridag",Beregningsdata!$E$12,"0")+IF(D837="Fri",Beregningsdata!$E$11,"0")+IF(D837="Syg",Beregningsdata!$E$8,"0")+IF(D837="Barns Sygedag",Beregningsdata!$E$9,"0")+IF(D837="Barsel",Beregningsdata!$E$10,"0")</f>
        <v>0</v>
      </c>
    </row>
    <row r="838" spans="1:16" ht="16.5" x14ac:dyDescent="0.25">
      <c r="A838" s="173" t="str">
        <f t="shared" si="86"/>
        <v/>
      </c>
      <c r="B838" s="174" t="str">
        <f t="shared" si="87"/>
        <v>Onsdag</v>
      </c>
      <c r="C838" s="176">
        <f t="shared" si="88"/>
        <v>43782</v>
      </c>
      <c r="D838" s="253"/>
      <c r="E838" s="287">
        <f>IF(B838="mandag",MedarbejderData!$V$25,"0")+IF(B838="tirsdag",MedarbejderData!$W$25,"0")+IF(B838="Onsdag",MedarbejderData!$X$25,"0")+IF(B838="torsdag",MedarbejderData!$Y$25,"0")+IF(B838="fredag",MedarbejderData!$Z$25,"0")+IF(B838="lørdag",MedarbejderData!$AA$25,"0")+IF(B838="søndag",MedarbejderData!$AB$25,"0")</f>
        <v>0</v>
      </c>
      <c r="F838" s="254"/>
      <c r="G838" s="254"/>
      <c r="H838" s="254"/>
      <c r="I838" s="254"/>
      <c r="J838" s="258">
        <f>IF(E838+F838+G838&lt;Beregningsdata!$G$18,E838+F838+G838,E838+F838+G838-Beregningsdata!$G$17)</f>
        <v>0</v>
      </c>
      <c r="K838" s="259" t="str">
        <f>IF(J838&gt;Beregningsdata!$G$26,Beregningsdata!$F$26,IF(AND(J838&lt;J838+Beregningsdata!$F$26,J838&gt;Beregningsdata!$F$25),J838-Beregningsdata!$F$25,""))</f>
        <v/>
      </c>
      <c r="L838" s="259" t="str">
        <f>IF(J838&gt;Beregningsdata!$F$27,J838-Beregningsdata!$F$27,"")</f>
        <v/>
      </c>
      <c r="M838" s="254"/>
      <c r="N838" s="254"/>
      <c r="O838" s="254"/>
      <c r="P838" s="211">
        <f>IF(D838="Ferie",Beregningsdata!$E$6,"0")+IF(D838="Feriefridag",Beregningsdata!$E$12,"0")+IF(D838="Fri",Beregningsdata!$E$11,"0")+IF(D838="Syg",Beregningsdata!$E$8,"0")+IF(D838="Barns Sygedag",Beregningsdata!$E$9,"0")+IF(D838="Barsel",Beregningsdata!$E$10,"0")</f>
        <v>0</v>
      </c>
    </row>
    <row r="839" spans="1:16" ht="16.5" x14ac:dyDescent="0.25">
      <c r="A839" s="173" t="str">
        <f t="shared" si="86"/>
        <v/>
      </c>
      <c r="B839" s="174" t="str">
        <f t="shared" si="87"/>
        <v>Torsdag</v>
      </c>
      <c r="C839" s="176">
        <f t="shared" si="88"/>
        <v>43783</v>
      </c>
      <c r="D839" s="253"/>
      <c r="E839" s="287">
        <f>IF(B839="mandag",MedarbejderData!$V$25,"0")+IF(B839="tirsdag",MedarbejderData!$W$25,"0")+IF(B839="Onsdag",MedarbejderData!$X$25,"0")+IF(B839="torsdag",MedarbejderData!$Y$25,"0")+IF(B839="fredag",MedarbejderData!$Z$25,"0")+IF(B839="lørdag",MedarbejderData!$AA$25,"0")+IF(B839="søndag",MedarbejderData!$AB$25,"0")</f>
        <v>0</v>
      </c>
      <c r="F839" s="254"/>
      <c r="G839" s="254"/>
      <c r="H839" s="254"/>
      <c r="I839" s="254"/>
      <c r="J839" s="258">
        <f>IF(E839+F839+G839&lt;Beregningsdata!$G$18,E839+F839+G839,E839+F839+G839-Beregningsdata!$G$17)</f>
        <v>0</v>
      </c>
      <c r="K839" s="259" t="str">
        <f>IF(J839&gt;Beregningsdata!$G$26,Beregningsdata!$F$26,IF(AND(J839&lt;J839+Beregningsdata!$F$26,J839&gt;Beregningsdata!$F$25),J839-Beregningsdata!$F$25,""))</f>
        <v/>
      </c>
      <c r="L839" s="259" t="str">
        <f>IF(J839&gt;Beregningsdata!$F$27,J839-Beregningsdata!$F$27,"")</f>
        <v/>
      </c>
      <c r="M839" s="254"/>
      <c r="N839" s="254"/>
      <c r="O839" s="254"/>
      <c r="P839" s="211">
        <f>IF(D839="Ferie",Beregningsdata!$E$6,"0")+IF(D839="Feriefridag",Beregningsdata!$E$12,"0")+IF(D839="Fri",Beregningsdata!$E$11,"0")+IF(D839="Syg",Beregningsdata!$E$8,"0")+IF(D839="Barns Sygedag",Beregningsdata!$E$9,"0")+IF(D839="Barsel",Beregningsdata!$E$10,"0")</f>
        <v>0</v>
      </c>
    </row>
    <row r="840" spans="1:16" ht="16.5" x14ac:dyDescent="0.25">
      <c r="A840" s="173" t="str">
        <f t="shared" si="86"/>
        <v/>
      </c>
      <c r="B840" s="174" t="str">
        <f t="shared" si="87"/>
        <v>Fredag</v>
      </c>
      <c r="C840" s="176">
        <f t="shared" si="88"/>
        <v>43784</v>
      </c>
      <c r="D840" s="253"/>
      <c r="E840" s="287">
        <f>IF(B840="mandag",MedarbejderData!$V$25,"0")+IF(B840="tirsdag",MedarbejderData!$W$25,"0")+IF(B840="Onsdag",MedarbejderData!$X$25,"0")+IF(B840="torsdag",MedarbejderData!$Y$25,"0")+IF(B840="fredag",MedarbejderData!$Z$25,"0")+IF(B840="lørdag",MedarbejderData!$AA$25,"0")+IF(B840="søndag",MedarbejderData!$AB$25,"0")</f>
        <v>0</v>
      </c>
      <c r="F840" s="254"/>
      <c r="G840" s="254"/>
      <c r="H840" s="254"/>
      <c r="I840" s="254"/>
      <c r="J840" s="258">
        <f>IF(E840+F840+G840&lt;Beregningsdata!$G$18,E840+F840+G840,E840+F840+G840-Beregningsdata!$G$17)</f>
        <v>0</v>
      </c>
      <c r="K840" s="259" t="str">
        <f>IF(J840&gt;Beregningsdata!$G$26,Beregningsdata!$F$26,IF(AND(J840&lt;J840+Beregningsdata!$F$26,J840&gt;Beregningsdata!$F$25),J840-Beregningsdata!$F$25,""))</f>
        <v/>
      </c>
      <c r="L840" s="259" t="str">
        <f>IF(J840&gt;Beregningsdata!$F$27,J840-Beregningsdata!$F$27,"")</f>
        <v/>
      </c>
      <c r="M840" s="254"/>
      <c r="N840" s="254"/>
      <c r="O840" s="254"/>
      <c r="P840" s="211">
        <f>IF(D840="Ferie",Beregningsdata!$E$6,"0")+IF(D840="Feriefridag",Beregningsdata!$E$12,"0")+IF(D840="Fri",Beregningsdata!$E$11,"0")+IF(D840="Syg",Beregningsdata!$E$8,"0")+IF(D840="Barns Sygedag",Beregningsdata!$E$9,"0")+IF(D840="Barsel",Beregningsdata!$E$10,"0")</f>
        <v>0</v>
      </c>
    </row>
    <row r="841" spans="1:16" ht="16.5" x14ac:dyDescent="0.25">
      <c r="A841" s="173" t="str">
        <f t="shared" si="86"/>
        <v/>
      </c>
      <c r="B841" s="174" t="str">
        <f t="shared" si="87"/>
        <v>Lørdag</v>
      </c>
      <c r="C841" s="176">
        <f t="shared" si="88"/>
        <v>43785</v>
      </c>
      <c r="D841" s="253"/>
      <c r="E841" s="287">
        <f>IF(B841="mandag",MedarbejderData!$V$25,"0")+IF(B841="tirsdag",MedarbejderData!$W$25,"0")+IF(B841="Onsdag",MedarbejderData!$X$25,"0")+IF(B841="torsdag",MedarbejderData!$Y$25,"0")+IF(B841="fredag",MedarbejderData!$Z$25,"0")+IF(B841="lørdag",MedarbejderData!$AA$25,"0")+IF(B841="søndag",MedarbejderData!$AB$25,"0")</f>
        <v>0</v>
      </c>
      <c r="F841" s="254"/>
      <c r="G841" s="254"/>
      <c r="H841" s="254"/>
      <c r="I841" s="254"/>
      <c r="J841" s="258">
        <f>IF(E841+F841+G841&lt;Beregningsdata!$G$18,E841+F841+G841,E841+F841+G841-Beregningsdata!$G$17)</f>
        <v>0</v>
      </c>
      <c r="K841" s="259" t="str">
        <f>IF(J841&gt;Beregningsdata!$G$26,Beregningsdata!$F$26,IF(AND(J841&lt;J841+Beregningsdata!$F$26,J841&gt;Beregningsdata!$F$25),J841-Beregningsdata!$F$25,""))</f>
        <v/>
      </c>
      <c r="L841" s="259" t="str">
        <f>IF(J841&gt;Beregningsdata!$F$27,J841-Beregningsdata!$F$27,"")</f>
        <v/>
      </c>
      <c r="M841" s="254"/>
      <c r="N841" s="254"/>
      <c r="O841" s="254"/>
      <c r="P841" s="211">
        <f>IF(D841="Ferie",Beregningsdata!$E$6,"0")+IF(D841="Feriefridag",Beregningsdata!$E$12,"0")+IF(D841="Fri",Beregningsdata!$E$11,"0")+IF(D841="Syg",Beregningsdata!$E$8,"0")+IF(D841="Barns Sygedag",Beregningsdata!$E$9,"0")+IF(D841="Barsel",Beregningsdata!$E$10,"0")</f>
        <v>0</v>
      </c>
    </row>
    <row r="842" spans="1:16" ht="16.5" x14ac:dyDescent="0.25">
      <c r="A842" s="173" t="str">
        <f t="shared" si="86"/>
        <v/>
      </c>
      <c r="B842" s="174" t="str">
        <f t="shared" si="87"/>
        <v>Søndag</v>
      </c>
      <c r="C842" s="176">
        <f t="shared" si="88"/>
        <v>43786</v>
      </c>
      <c r="D842" s="253"/>
      <c r="E842" s="287">
        <f>IF(B842="mandag",MedarbejderData!$V$25,"0")+IF(B842="tirsdag",MedarbejderData!$W$25,"0")+IF(B842="Onsdag",MedarbejderData!$X$25,"0")+IF(B842="torsdag",MedarbejderData!$Y$25,"0")+IF(B842="fredag",MedarbejderData!$Z$25,"0")+IF(B842="lørdag",MedarbejderData!$AA$25,"0")+IF(B842="søndag",MedarbejderData!$AB$25,"0")</f>
        <v>0</v>
      </c>
      <c r="F842" s="254"/>
      <c r="G842" s="254"/>
      <c r="H842" s="254"/>
      <c r="I842" s="254"/>
      <c r="J842" s="258">
        <f>IF(E842+F842+G842&lt;Beregningsdata!$G$18,E842+F842+G842,E842+F842+G842-Beregningsdata!$G$17)</f>
        <v>0</v>
      </c>
      <c r="K842" s="259" t="str">
        <f>IF(J842&gt;Beregningsdata!$G$26,Beregningsdata!$F$26,IF(AND(J842&lt;J842+Beregningsdata!$F$26,J842&gt;Beregningsdata!$F$25),J842-Beregningsdata!$F$25,""))</f>
        <v/>
      </c>
      <c r="L842" s="259" t="str">
        <f>IF(J842&gt;Beregningsdata!$F$27,J842-Beregningsdata!$F$27,"")</f>
        <v/>
      </c>
      <c r="M842" s="254"/>
      <c r="N842" s="254"/>
      <c r="O842" s="254"/>
      <c r="P842" s="211">
        <f>IF(D842="Ferie",Beregningsdata!$E$6,"0")+IF(D842="Feriefridag",Beregningsdata!$E$12,"0")+IF(D842="Fri",Beregningsdata!$E$11,"0")+IF(D842="Syg",Beregningsdata!$E$8,"0")+IF(D842="Barns Sygedag",Beregningsdata!$E$9,"0")+IF(D842="Barsel",Beregningsdata!$E$10,"0")</f>
        <v>0</v>
      </c>
    </row>
    <row r="843" spans="1:16" ht="16.5" x14ac:dyDescent="0.25">
      <c r="A843" s="173">
        <f t="shared" si="86"/>
        <v>47</v>
      </c>
      <c r="B843" s="174" t="str">
        <f t="shared" si="87"/>
        <v>Mandag</v>
      </c>
      <c r="C843" s="177">
        <f t="shared" si="88"/>
        <v>43787</v>
      </c>
      <c r="D843" s="253"/>
      <c r="E843" s="287">
        <f>IF(B843="mandag",MedarbejderData!$V$25,"0")+IF(B843="tirsdag",MedarbejderData!$W$25,"0")+IF(B843="Onsdag",MedarbejderData!$X$25,"0")+IF(B843="torsdag",MedarbejderData!$Y$25,"0")+IF(B843="fredag",MedarbejderData!$Z$25,"0")+IF(B843="lørdag",MedarbejderData!$AA$25,"0")+IF(B843="søndag",MedarbejderData!$AB$25,"0")</f>
        <v>0</v>
      </c>
      <c r="F843" s="254"/>
      <c r="G843" s="254"/>
      <c r="H843" s="254"/>
      <c r="I843" s="254"/>
      <c r="J843" s="258">
        <f>IF(E843+F843+G843&lt;Beregningsdata!$G$18,E843+F843+G843,E843+F843+G843-Beregningsdata!$G$17)</f>
        <v>0</v>
      </c>
      <c r="K843" s="259" t="str">
        <f>IF(J843&gt;Beregningsdata!$G$26,Beregningsdata!$F$26,IF(AND(J843&lt;J843+Beregningsdata!$F$26,J843&gt;Beregningsdata!$F$25),J843-Beregningsdata!$F$25,""))</f>
        <v/>
      </c>
      <c r="L843" s="259" t="str">
        <f>IF(J843&gt;Beregningsdata!$F$27,J843-Beregningsdata!$F$27,"")</f>
        <v/>
      </c>
      <c r="M843" s="254"/>
      <c r="N843" s="254"/>
      <c r="O843" s="254"/>
      <c r="P843" s="212">
        <f>IF(D843="Ferie",Beregningsdata!$E$6,"0")+IF(D843="Feriefridag",Beregningsdata!$E$12,"0")+IF(D843="Fri",Beregningsdata!$E$11,"0")+IF(D843="Syg",Beregningsdata!$E$8,"0")+IF(D843="Barns Sygedag",Beregningsdata!$E$9,"0")+IF(D843="Barsel",Beregningsdata!$E$10,"0")</f>
        <v>0</v>
      </c>
    </row>
    <row r="844" spans="1:16" ht="16.5" x14ac:dyDescent="0.25">
      <c r="A844" s="178"/>
      <c r="B844" s="179"/>
      <c r="C844" s="180"/>
      <c r="D844" s="206"/>
      <c r="E844" s="215">
        <f>SUM(E809:E843)</f>
        <v>0</v>
      </c>
      <c r="F844" s="215">
        <f t="shared" ref="F844:I844" si="89">SUM(F809:F843)</f>
        <v>0</v>
      </c>
      <c r="G844" s="215">
        <f t="shared" si="89"/>
        <v>0</v>
      </c>
      <c r="H844" s="215">
        <f t="shared" si="89"/>
        <v>0</v>
      </c>
      <c r="I844" s="215">
        <f t="shared" si="89"/>
        <v>0</v>
      </c>
      <c r="J844" s="215">
        <f>SUM(J809:J843)</f>
        <v>0</v>
      </c>
      <c r="K844" s="215">
        <f t="shared" ref="K844:N844" si="90">SUM(K809:K843)</f>
        <v>0</v>
      </c>
      <c r="L844" s="215">
        <f t="shared" si="90"/>
        <v>0</v>
      </c>
      <c r="M844" s="215">
        <f t="shared" si="90"/>
        <v>0</v>
      </c>
      <c r="N844" s="215">
        <f t="shared" si="90"/>
        <v>0</v>
      </c>
      <c r="O844" s="215">
        <f>SUM(O809:O843)</f>
        <v>0</v>
      </c>
      <c r="P844" s="221"/>
    </row>
    <row r="845" spans="1:16" x14ac:dyDescent="0.25">
      <c r="A845" s="182"/>
      <c r="B845" s="183"/>
      <c r="C845" s="183"/>
      <c r="D845" s="183"/>
      <c r="E845" s="184"/>
      <c r="F845" s="184"/>
      <c r="G845" s="184"/>
      <c r="H845" s="184"/>
      <c r="I845" s="184"/>
      <c r="J845" s="184"/>
      <c r="K845" s="184"/>
      <c r="L845" s="184"/>
      <c r="M845" s="184"/>
      <c r="N845" s="184"/>
      <c r="O845" s="184"/>
      <c r="P845" s="186"/>
    </row>
    <row r="846" spans="1:16" x14ac:dyDescent="0.25">
      <c r="A846" s="187" t="s">
        <v>87</v>
      </c>
      <c r="B846" s="343"/>
      <c r="C846" s="344"/>
      <c r="D846" s="267"/>
      <c r="E846" s="269"/>
      <c r="F846" s="268"/>
      <c r="G846" s="185"/>
      <c r="H846" s="185"/>
      <c r="I846" s="185"/>
      <c r="J846" s="185"/>
      <c r="K846" s="185"/>
      <c r="L846" s="185"/>
      <c r="M846" s="185"/>
      <c r="N846" s="185"/>
      <c r="O846" s="185"/>
      <c r="P846" s="186"/>
    </row>
    <row r="847" spans="1:16" x14ac:dyDescent="0.25">
      <c r="A847" s="187" t="s">
        <v>87</v>
      </c>
      <c r="B847" s="343"/>
      <c r="C847" s="345"/>
      <c r="D847" s="267"/>
      <c r="E847" s="269"/>
      <c r="F847" s="268"/>
      <c r="G847" s="185"/>
      <c r="H847" s="185"/>
      <c r="I847" s="185"/>
      <c r="J847" s="185"/>
      <c r="K847" s="185"/>
      <c r="L847" s="185"/>
      <c r="M847" s="185"/>
      <c r="N847" s="185"/>
      <c r="O847" s="185"/>
      <c r="P847" s="186"/>
    </row>
    <row r="848" spans="1:16" x14ac:dyDescent="0.25">
      <c r="A848" s="187" t="s">
        <v>87</v>
      </c>
      <c r="B848" s="343"/>
      <c r="C848" s="345"/>
      <c r="D848" s="267"/>
      <c r="E848" s="269"/>
      <c r="F848" s="268"/>
      <c r="G848" s="185"/>
      <c r="H848" s="185"/>
      <c r="I848" s="185"/>
      <c r="J848" s="185"/>
      <c r="K848" s="185"/>
      <c r="L848" s="185"/>
      <c r="M848" s="185"/>
      <c r="N848" s="185"/>
      <c r="O848" s="185"/>
      <c r="P848" s="186"/>
    </row>
    <row r="849" spans="1:16" x14ac:dyDescent="0.25">
      <c r="A849" s="188"/>
      <c r="B849" s="189"/>
      <c r="C849" s="189"/>
      <c r="D849" s="189"/>
      <c r="E849" s="190"/>
      <c r="F849" s="190"/>
      <c r="G849" s="190"/>
      <c r="H849" s="190"/>
      <c r="I849" s="190"/>
      <c r="J849" s="190"/>
      <c r="K849" s="190"/>
      <c r="L849" s="190"/>
      <c r="M849" s="190"/>
      <c r="N849" s="190"/>
      <c r="O849" s="190"/>
      <c r="P849" s="191"/>
    </row>
    <row r="850" spans="1:16" x14ac:dyDescent="0.25">
      <c r="A850" s="192"/>
      <c r="B850" s="192"/>
      <c r="C850" s="192"/>
      <c r="D850" s="192"/>
      <c r="E850" s="193"/>
      <c r="F850" s="193"/>
      <c r="G850" s="193"/>
      <c r="H850" s="193"/>
      <c r="I850" s="193"/>
      <c r="J850" s="193"/>
      <c r="K850" s="193"/>
      <c r="L850" s="193"/>
      <c r="M850" s="193"/>
      <c r="N850" s="193"/>
      <c r="O850" s="193"/>
      <c r="P850" s="192"/>
    </row>
    <row r="851" spans="1:16" x14ac:dyDescent="0.25">
      <c r="A851" s="1">
        <v>19</v>
      </c>
    </row>
    <row r="852" spans="1:16" x14ac:dyDescent="0.25">
      <c r="A852" s="347" t="s">
        <v>0</v>
      </c>
      <c r="B852" s="348"/>
      <c r="C852" s="240" t="s">
        <v>148</v>
      </c>
      <c r="D852" s="172" t="s">
        <v>1</v>
      </c>
      <c r="E852" s="265"/>
    </row>
    <row r="853" spans="1:16" x14ac:dyDescent="0.25">
      <c r="A853" s="349" t="str">
        <f>MedarbejderData!B26</f>
        <v>n19</v>
      </c>
      <c r="B853" s="350"/>
      <c r="C853" s="243" t="str">
        <f>MedarbejderData!C26</f>
        <v>l19</v>
      </c>
      <c r="D853" s="243" t="str">
        <f>MedarbejderData!D26</f>
        <v>a19</v>
      </c>
      <c r="E853" s="266"/>
    </row>
    <row r="854" spans="1:16" ht="28.5" customHeight="1" x14ac:dyDescent="0.25">
      <c r="A854" s="346" t="s">
        <v>222</v>
      </c>
      <c r="B854" s="346" t="s">
        <v>150</v>
      </c>
      <c r="C854" s="346" t="s">
        <v>225</v>
      </c>
      <c r="D854" s="346" t="s">
        <v>224</v>
      </c>
      <c r="E854" s="346" t="str">
        <f>Beregningsdata!B21</f>
        <v>Rengøring</v>
      </c>
      <c r="F854" s="346" t="str">
        <f>Beregningsdata!C21</f>
        <v>Ventilation</v>
      </c>
      <c r="G854" s="346" t="str">
        <f>Beregningsdata!D21</f>
        <v>Vinduespolering</v>
      </c>
      <c r="H854" s="346" t="str">
        <f>Beregningsdata!E21</f>
        <v>Rengøring</v>
      </c>
      <c r="I854" s="346" t="str">
        <f>Beregningsdata!F21</f>
        <v>Graffiti</v>
      </c>
      <c r="J854" s="346" t="s">
        <v>230</v>
      </c>
      <c r="K854" s="328" t="s">
        <v>226</v>
      </c>
      <c r="L854" s="328" t="s">
        <v>60</v>
      </c>
      <c r="M854" s="328" t="s">
        <v>228</v>
      </c>
      <c r="N854" s="328" t="s">
        <v>227</v>
      </c>
      <c r="O854" s="328" t="s">
        <v>229</v>
      </c>
      <c r="P854" s="346" t="s">
        <v>223</v>
      </c>
    </row>
    <row r="855" spans="1:16" x14ac:dyDescent="0.25">
      <c r="A855" s="341"/>
      <c r="B855" s="341"/>
      <c r="C855" s="341"/>
      <c r="D855" s="341"/>
      <c r="E855" s="341"/>
      <c r="F855" s="341"/>
      <c r="G855" s="341"/>
      <c r="H855" s="341"/>
      <c r="I855" s="341"/>
      <c r="J855" s="341"/>
      <c r="K855" s="330"/>
      <c r="L855" s="330"/>
      <c r="M855" s="330"/>
      <c r="N855" s="330"/>
      <c r="O855" s="330"/>
      <c r="P855" s="340"/>
    </row>
    <row r="856" spans="1:16" ht="16.5" x14ac:dyDescent="0.25">
      <c r="A856" s="173" t="str">
        <f t="shared" ref="A856:A890" si="91">IF(OR(SUM(C856)&lt;360,AND(ROW()&lt;&gt;3,WEEKDAY(C856,WDT)&lt;&gt;1)),"",TRUNC((C856-WEEKDAY(C856,WDT)-DATE(YEAR(C856+4-WEEKDAY(C856,WDT)),1,-10))/7))</f>
        <v/>
      </c>
      <c r="B856" s="174" t="str">
        <f>PROPER(TEXT(C856,"dddd"))</f>
        <v>Tirsdag</v>
      </c>
      <c r="C856" s="175">
        <f>A3</f>
        <v>43753</v>
      </c>
      <c r="D856" s="253"/>
      <c r="E856" s="287">
        <f>IF(B856="mandag",MedarbejderData!$V$26,"0")+IF(B856="tirsdag",MedarbejderData!$W$26,"0")+IF(B856="Onsdag",MedarbejderData!$X$26,"0")+IF(B856="torsdag",MedarbejderData!$Y$26,"0")+IF(B856="fredag",MedarbejderData!$Z$26,"0")+IF(B856="lørdag",MedarbejderData!$AA$26,"0")+IF(B856="søndag",MedarbejderData!$AB$26,"0")</f>
        <v>0</v>
      </c>
      <c r="F856" s="254"/>
      <c r="G856" s="254"/>
      <c r="H856" s="254"/>
      <c r="I856" s="254"/>
      <c r="J856" s="258">
        <f>IF(E856+F856+G856&lt;Beregningsdata!$G$18,E856+F856+G856,E856+F856+G856-Beregningsdata!$G$17)</f>
        <v>0</v>
      </c>
      <c r="K856" s="259" t="str">
        <f>IF(J856&gt;Beregningsdata!$G$26,Beregningsdata!$F$26,IF(AND(J856&lt;J856+Beregningsdata!$F$26,J856&gt;Beregningsdata!$F$25),J856-Beregningsdata!$F$25,""))</f>
        <v/>
      </c>
      <c r="L856" s="259" t="str">
        <f>IF(J856&gt;Beregningsdata!$F$27,J856-Beregningsdata!$F$27,"")</f>
        <v/>
      </c>
      <c r="M856" s="254"/>
      <c r="N856" s="254"/>
      <c r="O856" s="254"/>
      <c r="P856" s="210">
        <f>IF(D856="Ferie",Beregningsdata!$E$6,"0")+IF(D856="Feriefridag",Beregningsdata!$E$12,"0")+IF(D856="Fri",Beregningsdata!$E$11,"0")+IF(D856="Syg",Beregningsdata!$E$8,"0")+IF(D856="Barns Sygedag",Beregningsdata!$E$9,"0")+IF(D856="Barsel",Beregningsdata!$E$10,"0")</f>
        <v>0</v>
      </c>
    </row>
    <row r="857" spans="1:16" ht="16.5" x14ac:dyDescent="0.25">
      <c r="A857" s="173" t="str">
        <f t="shared" si="91"/>
        <v/>
      </c>
      <c r="B857" s="174" t="str">
        <f t="shared" ref="B857:B890" si="92">PROPER(TEXT(C857,"dddd"))</f>
        <v>Onsdag</v>
      </c>
      <c r="C857" s="176">
        <f>C856+1</f>
        <v>43754</v>
      </c>
      <c r="D857" s="253"/>
      <c r="E857" s="287">
        <f>IF(B857="mandag",MedarbejderData!$V$26,"0")+IF(B857="tirsdag",MedarbejderData!$W$26,"0")+IF(B857="Onsdag",MedarbejderData!$X$26,"0")+IF(B857="torsdag",MedarbejderData!$Y$26,"0")+IF(B857="fredag",MedarbejderData!$Z$26,"0")+IF(B857="lørdag",MedarbejderData!$AA$26,"0")+IF(B857="søndag",MedarbejderData!$AB$26,"0")</f>
        <v>0</v>
      </c>
      <c r="F857" s="254"/>
      <c r="G857" s="254"/>
      <c r="H857" s="254"/>
      <c r="I857" s="254"/>
      <c r="J857" s="258">
        <f>IF(E857+F857+G857&lt;Beregningsdata!$G$18,E857+F857+G857,E857+F857+G857-Beregningsdata!$G$17)</f>
        <v>0</v>
      </c>
      <c r="K857" s="259" t="str">
        <f>IF(J857&gt;Beregningsdata!$G$26,Beregningsdata!$F$26,IF(AND(J857&lt;J857+Beregningsdata!$F$26,J857&gt;Beregningsdata!$F$25),J857-Beregningsdata!$F$25,""))</f>
        <v/>
      </c>
      <c r="L857" s="259" t="str">
        <f>IF(J857&gt;Beregningsdata!$F$27,J857-Beregningsdata!$F$27,"")</f>
        <v/>
      </c>
      <c r="M857" s="254"/>
      <c r="N857" s="254"/>
      <c r="O857" s="254"/>
      <c r="P857" s="211">
        <f>IF(D857="Ferie",Beregningsdata!$E$6,"0")+IF(D857="Feriefridag",Beregningsdata!$E$12,"0")+IF(D857="Fri",Beregningsdata!$E$11,"0")+IF(D857="Syg",Beregningsdata!$E$8,"0")+IF(D857="Barns Sygedag",Beregningsdata!$E$9,"0")+IF(D857="Barsel",Beregningsdata!$E$10,"0")</f>
        <v>0</v>
      </c>
    </row>
    <row r="858" spans="1:16" ht="16.5" x14ac:dyDescent="0.25">
      <c r="A858" s="173" t="str">
        <f t="shared" si="91"/>
        <v/>
      </c>
      <c r="B858" s="174" t="str">
        <f t="shared" si="92"/>
        <v>Torsdag</v>
      </c>
      <c r="C858" s="176">
        <f t="shared" ref="C858:C890" si="93">C857+1</f>
        <v>43755</v>
      </c>
      <c r="D858" s="253"/>
      <c r="E858" s="287">
        <f>IF(B858="mandag",MedarbejderData!$V$26,"0")+IF(B858="tirsdag",MedarbejderData!$W$26,"0")+IF(B858="Onsdag",MedarbejderData!$X$26,"0")+IF(B858="torsdag",MedarbejderData!$Y$26,"0")+IF(B858="fredag",MedarbejderData!$Z$26,"0")+IF(B858="lørdag",MedarbejderData!$AA$26,"0")+IF(B858="søndag",MedarbejderData!$AB$26,"0")</f>
        <v>0</v>
      </c>
      <c r="F858" s="254"/>
      <c r="G858" s="254"/>
      <c r="H858" s="254"/>
      <c r="I858" s="254"/>
      <c r="J858" s="258">
        <f>IF(E858+F858+G858&lt;Beregningsdata!$G$18,E858+F858+G858,E858+F858+G858-Beregningsdata!$G$17)</f>
        <v>0</v>
      </c>
      <c r="K858" s="259" t="str">
        <f>IF(J858&gt;Beregningsdata!$G$26,Beregningsdata!$F$26,IF(AND(J858&lt;J858+Beregningsdata!$F$26,J858&gt;Beregningsdata!$F$25),J858-Beregningsdata!$F$25,""))</f>
        <v/>
      </c>
      <c r="L858" s="259" t="str">
        <f>IF(J858&gt;Beregningsdata!$F$27,J858-Beregningsdata!$F$27,"")</f>
        <v/>
      </c>
      <c r="M858" s="254"/>
      <c r="N858" s="254"/>
      <c r="O858" s="254"/>
      <c r="P858" s="211">
        <f>IF(D858="Ferie",Beregningsdata!$E$6,"0")+IF(D858="Feriefridag",Beregningsdata!$E$12,"0")+IF(D858="Fri",Beregningsdata!$E$11,"0")+IF(D858="Syg",Beregningsdata!$E$8,"0")+IF(D858="Barns Sygedag",Beregningsdata!$E$9,"0")+IF(D858="Barsel",Beregningsdata!$E$10,"0")</f>
        <v>0</v>
      </c>
    </row>
    <row r="859" spans="1:16" ht="16.5" x14ac:dyDescent="0.25">
      <c r="A859" s="173" t="str">
        <f t="shared" si="91"/>
        <v/>
      </c>
      <c r="B859" s="174" t="str">
        <f t="shared" si="92"/>
        <v>Fredag</v>
      </c>
      <c r="C859" s="176">
        <f t="shared" si="93"/>
        <v>43756</v>
      </c>
      <c r="D859" s="253"/>
      <c r="E859" s="287">
        <f>IF(B859="mandag",MedarbejderData!$V$26,"0")+IF(B859="tirsdag",MedarbejderData!$W$26,"0")+IF(B859="Onsdag",MedarbejderData!$X$26,"0")+IF(B859="torsdag",MedarbejderData!$Y$26,"0")+IF(B859="fredag",MedarbejderData!$Z$26,"0")+IF(B859="lørdag",MedarbejderData!$AA$26,"0")+IF(B859="søndag",MedarbejderData!$AB$26,"0")</f>
        <v>0</v>
      </c>
      <c r="F859" s="254"/>
      <c r="G859" s="254"/>
      <c r="H859" s="254"/>
      <c r="I859" s="254"/>
      <c r="J859" s="258">
        <f>IF(E859+F859+G859&lt;Beregningsdata!$G$18,E859+F859+G859,E859+F859+G859-Beregningsdata!$G$17)</f>
        <v>0</v>
      </c>
      <c r="K859" s="259" t="str">
        <f>IF(J859&gt;Beregningsdata!$G$26,Beregningsdata!$F$26,IF(AND(J859&lt;J859+Beregningsdata!$F$26,J859&gt;Beregningsdata!$F$25),J859-Beregningsdata!$F$25,""))</f>
        <v/>
      </c>
      <c r="L859" s="259" t="str">
        <f>IF(J859&gt;Beregningsdata!$F$27,J859-Beregningsdata!$F$27,"")</f>
        <v/>
      </c>
      <c r="M859" s="254"/>
      <c r="N859" s="254"/>
      <c r="O859" s="254"/>
      <c r="P859" s="211">
        <f>IF(D859="Ferie",Beregningsdata!$E$6,"0")+IF(D859="Feriefridag",Beregningsdata!$E$12,"0")+IF(D859="Fri",Beregningsdata!$E$11,"0")+IF(D859="Syg",Beregningsdata!$E$8,"0")+IF(D859="Barns Sygedag",Beregningsdata!$E$9,"0")+IF(D859="Barsel",Beregningsdata!$E$10,"0")</f>
        <v>0</v>
      </c>
    </row>
    <row r="860" spans="1:16" ht="16.5" x14ac:dyDescent="0.25">
      <c r="A860" s="173" t="str">
        <f t="shared" si="91"/>
        <v/>
      </c>
      <c r="B860" s="174" t="str">
        <f t="shared" si="92"/>
        <v>Lørdag</v>
      </c>
      <c r="C860" s="176">
        <f t="shared" si="93"/>
        <v>43757</v>
      </c>
      <c r="D860" s="253"/>
      <c r="E860" s="287">
        <f>IF(B860="mandag",MedarbejderData!$V$26,"0")+IF(B860="tirsdag",MedarbejderData!$W$26,"0")+IF(B860="Onsdag",MedarbejderData!$X$26,"0")+IF(B860="torsdag",MedarbejderData!$Y$26,"0")+IF(B860="fredag",MedarbejderData!$Z$26,"0")+IF(B860="lørdag",MedarbejderData!$AA$26,"0")+IF(B860="søndag",MedarbejderData!$AB$26,"0")</f>
        <v>0</v>
      </c>
      <c r="F860" s="254"/>
      <c r="G860" s="254"/>
      <c r="H860" s="254"/>
      <c r="I860" s="254"/>
      <c r="J860" s="258">
        <f>IF(E860+F860+G860&lt;Beregningsdata!$G$18,E860+F860+G860,E860+F860+G860-Beregningsdata!$G$17)</f>
        <v>0</v>
      </c>
      <c r="K860" s="259" t="str">
        <f>IF(J860&gt;Beregningsdata!$G$26,Beregningsdata!$F$26,IF(AND(J860&lt;J860+Beregningsdata!$F$26,J860&gt;Beregningsdata!$F$25),J860-Beregningsdata!$F$25,""))</f>
        <v/>
      </c>
      <c r="L860" s="259" t="str">
        <f>IF(J860&gt;Beregningsdata!$F$27,J860-Beregningsdata!$F$27,"")</f>
        <v/>
      </c>
      <c r="M860" s="254"/>
      <c r="N860" s="254"/>
      <c r="O860" s="254"/>
      <c r="P860" s="211">
        <f>IF(D860="Ferie",Beregningsdata!$E$6,"0")+IF(D860="Feriefridag",Beregningsdata!$E$12,"0")+IF(D860="Fri",Beregningsdata!$E$11,"0")+IF(D860="Syg",Beregningsdata!$E$8,"0")+IF(D860="Barns Sygedag",Beregningsdata!$E$9,"0")+IF(D860="Barsel",Beregningsdata!$E$10,"0")</f>
        <v>0</v>
      </c>
    </row>
    <row r="861" spans="1:16" ht="16.5" x14ac:dyDescent="0.25">
      <c r="A861" s="173" t="str">
        <f t="shared" si="91"/>
        <v/>
      </c>
      <c r="B861" s="174" t="str">
        <f t="shared" si="92"/>
        <v>Søndag</v>
      </c>
      <c r="C861" s="176">
        <f t="shared" si="93"/>
        <v>43758</v>
      </c>
      <c r="D861" s="253"/>
      <c r="E861" s="287">
        <f>IF(B861="mandag",MedarbejderData!$V$26,"0")+IF(B861="tirsdag",MedarbejderData!$W$26,"0")+IF(B861="Onsdag",MedarbejderData!$X$26,"0")+IF(B861="torsdag",MedarbejderData!$Y$26,"0")+IF(B861="fredag",MedarbejderData!$Z$26,"0")+IF(B861="lørdag",MedarbejderData!$AA$26,"0")+IF(B861="søndag",MedarbejderData!$AB$26,"0")</f>
        <v>0</v>
      </c>
      <c r="F861" s="254"/>
      <c r="G861" s="254"/>
      <c r="H861" s="254"/>
      <c r="I861" s="254"/>
      <c r="J861" s="258">
        <f>IF(E861+F861+G861&lt;Beregningsdata!$G$18,E861+F861+G861,E861+F861+G861-Beregningsdata!$G$17)</f>
        <v>0</v>
      </c>
      <c r="K861" s="259" t="str">
        <f>IF(J861&gt;Beregningsdata!$G$26,Beregningsdata!$F$26,IF(AND(J861&lt;J861+Beregningsdata!$F$26,J861&gt;Beregningsdata!$F$25),J861-Beregningsdata!$F$25,""))</f>
        <v/>
      </c>
      <c r="L861" s="259" t="str">
        <f>IF(J861&gt;Beregningsdata!$F$27,J861-Beregningsdata!$F$27,"")</f>
        <v/>
      </c>
      <c r="M861" s="254"/>
      <c r="N861" s="254"/>
      <c r="O861" s="254"/>
      <c r="P861" s="211">
        <f>IF(D861="Ferie",Beregningsdata!$E$6,"0")+IF(D861="Feriefridag",Beregningsdata!$E$12,"0")+IF(D861="Fri",Beregningsdata!$E$11,"0")+IF(D861="Syg",Beregningsdata!$E$8,"0")+IF(D861="Barns Sygedag",Beregningsdata!$E$9,"0")+IF(D861="Barsel",Beregningsdata!$E$10,"0")</f>
        <v>0</v>
      </c>
    </row>
    <row r="862" spans="1:16" ht="16.5" x14ac:dyDescent="0.25">
      <c r="A862" s="173">
        <f t="shared" si="91"/>
        <v>43</v>
      </c>
      <c r="B862" s="174" t="str">
        <f t="shared" si="92"/>
        <v>Mandag</v>
      </c>
      <c r="C862" s="176">
        <f t="shared" si="93"/>
        <v>43759</v>
      </c>
      <c r="D862" s="253"/>
      <c r="E862" s="287">
        <f>IF(B862="mandag",MedarbejderData!$V$26,"0")+IF(B862="tirsdag",MedarbejderData!$W$26,"0")+IF(B862="Onsdag",MedarbejderData!$X$26,"0")+IF(B862="torsdag",MedarbejderData!$Y$26,"0")+IF(B862="fredag",MedarbejderData!$Z$26,"0")+IF(B862="lørdag",MedarbejderData!$AA$26,"0")+IF(B862="søndag",MedarbejderData!$AB$26,"0")</f>
        <v>0</v>
      </c>
      <c r="F862" s="254"/>
      <c r="G862" s="254"/>
      <c r="H862" s="254"/>
      <c r="I862" s="254"/>
      <c r="J862" s="258">
        <f>IF(E862+F862+G862&lt;Beregningsdata!$G$18,E862+F862+G862,E862+F862+G862-Beregningsdata!$G$17)</f>
        <v>0</v>
      </c>
      <c r="K862" s="259" t="str">
        <f>IF(J862&gt;Beregningsdata!$G$26,Beregningsdata!$F$26,IF(AND(J862&lt;J862+Beregningsdata!$F$26,J862&gt;Beregningsdata!$F$25),J862-Beregningsdata!$F$25,""))</f>
        <v/>
      </c>
      <c r="L862" s="259" t="str">
        <f>IF(J862&gt;Beregningsdata!$F$27,J862-Beregningsdata!$F$27,"")</f>
        <v/>
      </c>
      <c r="M862" s="254"/>
      <c r="N862" s="254"/>
      <c r="O862" s="254"/>
      <c r="P862" s="211">
        <f>IF(D862="Ferie",Beregningsdata!$E$6,"0")+IF(D862="Feriefridag",Beregningsdata!$E$12,"0")+IF(D862="Fri",Beregningsdata!$E$11,"0")+IF(D862="Syg",Beregningsdata!$E$8,"0")+IF(D862="Barns Sygedag",Beregningsdata!$E$9,"0")+IF(D862="Barsel",Beregningsdata!$E$10,"0")</f>
        <v>0</v>
      </c>
    </row>
    <row r="863" spans="1:16" ht="16.5" x14ac:dyDescent="0.25">
      <c r="A863" s="173" t="str">
        <f t="shared" si="91"/>
        <v/>
      </c>
      <c r="B863" s="174" t="str">
        <f t="shared" si="92"/>
        <v>Tirsdag</v>
      </c>
      <c r="C863" s="176">
        <f t="shared" si="93"/>
        <v>43760</v>
      </c>
      <c r="D863" s="253"/>
      <c r="E863" s="287">
        <f>IF(B863="mandag",MedarbejderData!$V$26,"0")+IF(B863="tirsdag",MedarbejderData!$W$26,"0")+IF(B863="Onsdag",MedarbejderData!$X$26,"0")+IF(B863="torsdag",MedarbejderData!$Y$26,"0")+IF(B863="fredag",MedarbejderData!$Z$26,"0")+IF(B863="lørdag",MedarbejderData!$AA$26,"0")+IF(B863="søndag",MedarbejderData!$AB$26,"0")</f>
        <v>0</v>
      </c>
      <c r="F863" s="254"/>
      <c r="G863" s="254"/>
      <c r="H863" s="254"/>
      <c r="I863" s="254"/>
      <c r="J863" s="258">
        <f>IF(E863+F863+G863&lt;Beregningsdata!$G$18,E863+F863+G863,E863+F863+G863-Beregningsdata!$G$17)</f>
        <v>0</v>
      </c>
      <c r="K863" s="259" t="str">
        <f>IF(J863&gt;Beregningsdata!$G$26,Beregningsdata!$F$26,IF(AND(J863&lt;J863+Beregningsdata!$F$26,J863&gt;Beregningsdata!$F$25),J863-Beregningsdata!$F$25,""))</f>
        <v/>
      </c>
      <c r="L863" s="259" t="str">
        <f>IF(J863&gt;Beregningsdata!$F$27,J863-Beregningsdata!$F$27,"")</f>
        <v/>
      </c>
      <c r="M863" s="254"/>
      <c r="N863" s="254"/>
      <c r="O863" s="254"/>
      <c r="P863" s="211">
        <f>IF(D863="Ferie",Beregningsdata!$E$6,"0")+IF(D863="Feriefridag",Beregningsdata!$E$12,"0")+IF(D863="Fri",Beregningsdata!$E$11,"0")+IF(D863="Syg",Beregningsdata!$E$8,"0")+IF(D863="Barns Sygedag",Beregningsdata!$E$9,"0")+IF(D863="Barsel",Beregningsdata!$E$10,"0")</f>
        <v>0</v>
      </c>
    </row>
    <row r="864" spans="1:16" ht="16.5" x14ac:dyDescent="0.25">
      <c r="A864" s="173" t="str">
        <f t="shared" si="91"/>
        <v/>
      </c>
      <c r="B864" s="174" t="str">
        <f t="shared" si="92"/>
        <v>Onsdag</v>
      </c>
      <c r="C864" s="176">
        <f t="shared" si="93"/>
        <v>43761</v>
      </c>
      <c r="D864" s="253"/>
      <c r="E864" s="287">
        <f>IF(B864="mandag",MedarbejderData!$V$26,"0")+IF(B864="tirsdag",MedarbejderData!$W$26,"0")+IF(B864="Onsdag",MedarbejderData!$X$26,"0")+IF(B864="torsdag",MedarbejderData!$Y$26,"0")+IF(B864="fredag",MedarbejderData!$Z$26,"0")+IF(B864="lørdag",MedarbejderData!$AA$26,"0")+IF(B864="søndag",MedarbejderData!$AB$26,"0")</f>
        <v>0</v>
      </c>
      <c r="F864" s="254"/>
      <c r="G864" s="254"/>
      <c r="H864" s="254"/>
      <c r="I864" s="254"/>
      <c r="J864" s="258">
        <f>IF(E864+F864+G864&lt;Beregningsdata!$G$18,E864+F864+G864,E864+F864+G864-Beregningsdata!$G$17)</f>
        <v>0</v>
      </c>
      <c r="K864" s="259" t="str">
        <f>IF(J864&gt;Beregningsdata!$G$26,Beregningsdata!$F$26,IF(AND(J864&lt;J864+Beregningsdata!$F$26,J864&gt;Beregningsdata!$F$25),J864-Beregningsdata!$F$25,""))</f>
        <v/>
      </c>
      <c r="L864" s="259" t="str">
        <f>IF(J864&gt;Beregningsdata!$F$27,J864-Beregningsdata!$F$27,"")</f>
        <v/>
      </c>
      <c r="M864" s="254"/>
      <c r="N864" s="254"/>
      <c r="O864" s="254"/>
      <c r="P864" s="211">
        <f>IF(D864="Ferie",Beregningsdata!$E$6,"0")+IF(D864="Feriefridag",Beregningsdata!$E$12,"0")+IF(D864="Fri",Beregningsdata!$E$11,"0")+IF(D864="Syg",Beregningsdata!$E$8,"0")+IF(D864="Barns Sygedag",Beregningsdata!$E$9,"0")+IF(D864="Barsel",Beregningsdata!$E$10,"0")</f>
        <v>0</v>
      </c>
    </row>
    <row r="865" spans="1:16" ht="16.5" x14ac:dyDescent="0.25">
      <c r="A865" s="173" t="str">
        <f t="shared" si="91"/>
        <v/>
      </c>
      <c r="B865" s="174" t="str">
        <f t="shared" si="92"/>
        <v>Torsdag</v>
      </c>
      <c r="C865" s="176">
        <f t="shared" si="93"/>
        <v>43762</v>
      </c>
      <c r="D865" s="253"/>
      <c r="E865" s="287">
        <f>IF(B865="mandag",MedarbejderData!$V$26,"0")+IF(B865="tirsdag",MedarbejderData!$W$26,"0")+IF(B865="Onsdag",MedarbejderData!$X$26,"0")+IF(B865="torsdag",MedarbejderData!$Y$26,"0")+IF(B865="fredag",MedarbejderData!$Z$26,"0")+IF(B865="lørdag",MedarbejderData!$AA$26,"0")+IF(B865="søndag",MedarbejderData!$AB$26,"0")</f>
        <v>0</v>
      </c>
      <c r="F865" s="254"/>
      <c r="G865" s="254"/>
      <c r="H865" s="254"/>
      <c r="I865" s="254"/>
      <c r="J865" s="258">
        <f>IF(E865+F865+G865&lt;Beregningsdata!$G$18,E865+F865+G865,E865+F865+G865-Beregningsdata!$G$17)</f>
        <v>0</v>
      </c>
      <c r="K865" s="259" t="str">
        <f>IF(J865&gt;Beregningsdata!$G$26,Beregningsdata!$F$26,IF(AND(J865&lt;J865+Beregningsdata!$F$26,J865&gt;Beregningsdata!$F$25),J865-Beregningsdata!$F$25,""))</f>
        <v/>
      </c>
      <c r="L865" s="259" t="str">
        <f>IF(J865&gt;Beregningsdata!$F$27,J865-Beregningsdata!$F$27,"")</f>
        <v/>
      </c>
      <c r="M865" s="254"/>
      <c r="N865" s="254"/>
      <c r="O865" s="254"/>
      <c r="P865" s="211">
        <f>IF(D865="Ferie",Beregningsdata!$E$6,"0")+IF(D865="Feriefridag",Beregningsdata!$E$12,"0")+IF(D865="Fri",Beregningsdata!$E$11,"0")+IF(D865="Syg",Beregningsdata!$E$8,"0")+IF(D865="Barns Sygedag",Beregningsdata!$E$9,"0")+IF(D865="Barsel",Beregningsdata!$E$10,"0")</f>
        <v>0</v>
      </c>
    </row>
    <row r="866" spans="1:16" ht="16.5" x14ac:dyDescent="0.25">
      <c r="A866" s="173" t="str">
        <f t="shared" si="91"/>
        <v/>
      </c>
      <c r="B866" s="174" t="str">
        <f t="shared" si="92"/>
        <v>Fredag</v>
      </c>
      <c r="C866" s="176">
        <f t="shared" si="93"/>
        <v>43763</v>
      </c>
      <c r="D866" s="253"/>
      <c r="E866" s="287">
        <f>IF(B866="mandag",MedarbejderData!$V$26,"0")+IF(B866="tirsdag",MedarbejderData!$W$26,"0")+IF(B866="Onsdag",MedarbejderData!$X$26,"0")+IF(B866="torsdag",MedarbejderData!$Y$26,"0")+IF(B866="fredag",MedarbejderData!$Z$26,"0")+IF(B866="lørdag",MedarbejderData!$AA$26,"0")+IF(B866="søndag",MedarbejderData!$AB$26,"0")</f>
        <v>0</v>
      </c>
      <c r="F866" s="254"/>
      <c r="G866" s="254"/>
      <c r="H866" s="254"/>
      <c r="I866" s="254"/>
      <c r="J866" s="258">
        <f>IF(E866+F866+G866&lt;Beregningsdata!$G$18,E866+F866+G866,E866+F866+G866-Beregningsdata!$G$17)</f>
        <v>0</v>
      </c>
      <c r="K866" s="259" t="str">
        <f>IF(J866&gt;Beregningsdata!$G$26,Beregningsdata!$F$26,IF(AND(J866&lt;J866+Beregningsdata!$F$26,J866&gt;Beregningsdata!$F$25),J866-Beregningsdata!$F$25,""))</f>
        <v/>
      </c>
      <c r="L866" s="259" t="str">
        <f>IF(J866&gt;Beregningsdata!$F$27,J866-Beregningsdata!$F$27,"")</f>
        <v/>
      </c>
      <c r="M866" s="254"/>
      <c r="N866" s="254"/>
      <c r="O866" s="254"/>
      <c r="P866" s="211">
        <f>IF(D866="Ferie",Beregningsdata!$E$6,"0")+IF(D866="Feriefridag",Beregningsdata!$E$12,"0")+IF(D866="Fri",Beregningsdata!$E$11,"0")+IF(D866="Syg",Beregningsdata!$E$8,"0")+IF(D866="Barns Sygedag",Beregningsdata!$E$9,"0")+IF(D866="Barsel",Beregningsdata!$E$10,"0")</f>
        <v>0</v>
      </c>
    </row>
    <row r="867" spans="1:16" ht="16.5" x14ac:dyDescent="0.25">
      <c r="A867" s="173" t="str">
        <f t="shared" si="91"/>
        <v/>
      </c>
      <c r="B867" s="174" t="str">
        <f t="shared" si="92"/>
        <v>Lørdag</v>
      </c>
      <c r="C867" s="176">
        <f t="shared" si="93"/>
        <v>43764</v>
      </c>
      <c r="D867" s="253"/>
      <c r="E867" s="287">
        <f>IF(B867="mandag",MedarbejderData!$V$26,"0")+IF(B867="tirsdag",MedarbejderData!$W$26,"0")+IF(B867="Onsdag",MedarbejderData!$X$26,"0")+IF(B867="torsdag",MedarbejderData!$Y$26,"0")+IF(B867="fredag",MedarbejderData!$Z$26,"0")+IF(B867="lørdag",MedarbejderData!$AA$26,"0")+IF(B867="søndag",MedarbejderData!$AB$26,"0")</f>
        <v>0</v>
      </c>
      <c r="F867" s="254"/>
      <c r="G867" s="254"/>
      <c r="H867" s="254"/>
      <c r="I867" s="254"/>
      <c r="J867" s="258">
        <f>IF(E867+F867+G867&lt;Beregningsdata!$G$18,E867+F867+G867,E867+F867+G867-Beregningsdata!$G$17)</f>
        <v>0</v>
      </c>
      <c r="K867" s="259" t="str">
        <f>IF(J867&gt;Beregningsdata!$G$26,Beregningsdata!$F$26,IF(AND(J867&lt;J867+Beregningsdata!$F$26,J867&gt;Beregningsdata!$F$25),J867-Beregningsdata!$F$25,""))</f>
        <v/>
      </c>
      <c r="L867" s="259" t="str">
        <f>IF(J867&gt;Beregningsdata!$F$27,J867-Beregningsdata!$F$27,"")</f>
        <v/>
      </c>
      <c r="M867" s="254"/>
      <c r="N867" s="254"/>
      <c r="O867" s="254"/>
      <c r="P867" s="211">
        <f>IF(D867="Ferie",Beregningsdata!$E$6,"0")+IF(D867="Feriefridag",Beregningsdata!$E$12,"0")+IF(D867="Fri",Beregningsdata!$E$11,"0")+IF(D867="Syg",Beregningsdata!$E$8,"0")+IF(D867="Barns Sygedag",Beregningsdata!$E$9,"0")+IF(D867="Barsel",Beregningsdata!$E$10,"0")</f>
        <v>0</v>
      </c>
    </row>
    <row r="868" spans="1:16" ht="16.5" x14ac:dyDescent="0.25">
      <c r="A868" s="173" t="str">
        <f t="shared" si="91"/>
        <v/>
      </c>
      <c r="B868" s="174" t="str">
        <f t="shared" si="92"/>
        <v>Søndag</v>
      </c>
      <c r="C868" s="176">
        <f t="shared" si="93"/>
        <v>43765</v>
      </c>
      <c r="D868" s="253"/>
      <c r="E868" s="287">
        <f>IF(B868="mandag",MedarbejderData!$V$26,"0")+IF(B868="tirsdag",MedarbejderData!$W$26,"0")+IF(B868="Onsdag",MedarbejderData!$X$26,"0")+IF(B868="torsdag",MedarbejderData!$Y$26,"0")+IF(B868="fredag",MedarbejderData!$Z$26,"0")+IF(B868="lørdag",MedarbejderData!$AA$26,"0")+IF(B868="søndag",MedarbejderData!$AB$26,"0")</f>
        <v>0</v>
      </c>
      <c r="F868" s="254"/>
      <c r="G868" s="254"/>
      <c r="H868" s="254"/>
      <c r="I868" s="254"/>
      <c r="J868" s="258">
        <f>IF(E868+F868+G868&lt;Beregningsdata!$G$18,E868+F868+G868,E868+F868+G868-Beregningsdata!$G$17)</f>
        <v>0</v>
      </c>
      <c r="K868" s="259" t="str">
        <f>IF(J868&gt;Beregningsdata!$G$26,Beregningsdata!$F$26,IF(AND(J868&lt;J868+Beregningsdata!$F$26,J868&gt;Beregningsdata!$F$25),J868-Beregningsdata!$F$25,""))</f>
        <v/>
      </c>
      <c r="L868" s="259" t="str">
        <f>IF(J868&gt;Beregningsdata!$F$27,J868-Beregningsdata!$F$27,"")</f>
        <v/>
      </c>
      <c r="M868" s="254"/>
      <c r="N868" s="254"/>
      <c r="O868" s="254"/>
      <c r="P868" s="211">
        <f>IF(D868="Ferie",Beregningsdata!$E$6,"0")+IF(D868="Feriefridag",Beregningsdata!$E$12,"0")+IF(D868="Fri",Beregningsdata!$E$11,"0")+IF(D868="Syg",Beregningsdata!$E$8,"0")+IF(D868="Barns Sygedag",Beregningsdata!$E$9,"0")+IF(D868="Barsel",Beregningsdata!$E$10,"0")</f>
        <v>0</v>
      </c>
    </row>
    <row r="869" spans="1:16" ht="16.5" x14ac:dyDescent="0.25">
      <c r="A869" s="173">
        <f t="shared" si="91"/>
        <v>44</v>
      </c>
      <c r="B869" s="174" t="str">
        <f t="shared" si="92"/>
        <v>Mandag</v>
      </c>
      <c r="C869" s="176">
        <f t="shared" si="93"/>
        <v>43766</v>
      </c>
      <c r="D869" s="253"/>
      <c r="E869" s="287">
        <f>IF(B869="mandag",MedarbejderData!$V$26,"0")+IF(B869="tirsdag",MedarbejderData!$W$26,"0")+IF(B869="Onsdag",MedarbejderData!$X$26,"0")+IF(B869="torsdag",MedarbejderData!$Y$26,"0")+IF(B869="fredag",MedarbejderData!$Z$26,"0")+IF(B869="lørdag",MedarbejderData!$AA$26,"0")+IF(B869="søndag",MedarbejderData!$AB$26,"0")</f>
        <v>0</v>
      </c>
      <c r="F869" s="254"/>
      <c r="G869" s="254"/>
      <c r="H869" s="254"/>
      <c r="I869" s="254"/>
      <c r="J869" s="258">
        <f>IF(E869+F869+G869&lt;Beregningsdata!$G$18,E869+F869+G869,E869+F869+G869-Beregningsdata!$G$17)</f>
        <v>0</v>
      </c>
      <c r="K869" s="259" t="str">
        <f>IF(J869&gt;Beregningsdata!$G$26,Beregningsdata!$F$26,IF(AND(J869&lt;J869+Beregningsdata!$F$26,J869&gt;Beregningsdata!$F$25),J869-Beregningsdata!$F$25,""))</f>
        <v/>
      </c>
      <c r="L869" s="259" t="str">
        <f>IF(J869&gt;Beregningsdata!$F$27,J869-Beregningsdata!$F$27,"")</f>
        <v/>
      </c>
      <c r="M869" s="254"/>
      <c r="N869" s="254"/>
      <c r="O869" s="254"/>
      <c r="P869" s="211">
        <f>IF(D869="Ferie",Beregningsdata!$E$6,"0")+IF(D869="Feriefridag",Beregningsdata!$E$12,"0")+IF(D869="Fri",Beregningsdata!$E$11,"0")+IF(D869="Syg",Beregningsdata!$E$8,"0")+IF(D869="Barns Sygedag",Beregningsdata!$E$9,"0")+IF(D869="Barsel",Beregningsdata!$E$10,"0")</f>
        <v>0</v>
      </c>
    </row>
    <row r="870" spans="1:16" ht="16.5" x14ac:dyDescent="0.25">
      <c r="A870" s="173" t="str">
        <f t="shared" si="91"/>
        <v/>
      </c>
      <c r="B870" s="174" t="str">
        <f t="shared" si="92"/>
        <v>Tirsdag</v>
      </c>
      <c r="C870" s="176">
        <f t="shared" si="93"/>
        <v>43767</v>
      </c>
      <c r="D870" s="253"/>
      <c r="E870" s="287">
        <f>IF(B870="mandag",MedarbejderData!$V$26,"0")+IF(B870="tirsdag",MedarbejderData!$W$26,"0")+IF(B870="Onsdag",MedarbejderData!$X$26,"0")+IF(B870="torsdag",MedarbejderData!$Y$26,"0")+IF(B870="fredag",MedarbejderData!$Z$26,"0")+IF(B870="lørdag",MedarbejderData!$AA$26,"0")+IF(B870="søndag",MedarbejderData!$AB$26,"0")</f>
        <v>0</v>
      </c>
      <c r="F870" s="254"/>
      <c r="G870" s="254"/>
      <c r="H870" s="254"/>
      <c r="I870" s="254"/>
      <c r="J870" s="258">
        <f>IF(E870+F870+G870&lt;Beregningsdata!$G$18,E870+F870+G870,E870+F870+G870-Beregningsdata!$G$17)</f>
        <v>0</v>
      </c>
      <c r="K870" s="259" t="str">
        <f>IF(J870&gt;Beregningsdata!$G$26,Beregningsdata!$F$26,IF(AND(J870&lt;J870+Beregningsdata!$F$26,J870&gt;Beregningsdata!$F$25),J870-Beregningsdata!$F$25,""))</f>
        <v/>
      </c>
      <c r="L870" s="259" t="str">
        <f>IF(J870&gt;Beregningsdata!$F$27,J870-Beregningsdata!$F$27,"")</f>
        <v/>
      </c>
      <c r="M870" s="254"/>
      <c r="N870" s="254"/>
      <c r="O870" s="254"/>
      <c r="P870" s="211">
        <f>IF(D870="Ferie",Beregningsdata!$E$6,"0")+IF(D870="Feriefridag",Beregningsdata!$E$12,"0")+IF(D870="Fri",Beregningsdata!$E$11,"0")+IF(D870="Syg",Beregningsdata!$E$8,"0")+IF(D870="Barns Sygedag",Beregningsdata!$E$9,"0")+IF(D870="Barsel",Beregningsdata!$E$10,"0")</f>
        <v>0</v>
      </c>
    </row>
    <row r="871" spans="1:16" ht="16.5" x14ac:dyDescent="0.25">
      <c r="A871" s="173" t="str">
        <f t="shared" si="91"/>
        <v/>
      </c>
      <c r="B871" s="174" t="str">
        <f t="shared" si="92"/>
        <v>Onsdag</v>
      </c>
      <c r="C871" s="176">
        <f t="shared" si="93"/>
        <v>43768</v>
      </c>
      <c r="D871" s="253"/>
      <c r="E871" s="287">
        <f>IF(B871="mandag",MedarbejderData!$V$26,"0")+IF(B871="tirsdag",MedarbejderData!$W$26,"0")+IF(B871="Onsdag",MedarbejderData!$X$26,"0")+IF(B871="torsdag",MedarbejderData!$Y$26,"0")+IF(B871="fredag",MedarbejderData!$Z$26,"0")+IF(B871="lørdag",MedarbejderData!$AA$26,"0")+IF(B871="søndag",MedarbejderData!$AB$26,"0")</f>
        <v>0</v>
      </c>
      <c r="F871" s="254"/>
      <c r="G871" s="254"/>
      <c r="H871" s="254"/>
      <c r="I871" s="254"/>
      <c r="J871" s="258">
        <f>IF(E871+F871+G871&lt;Beregningsdata!$G$18,E871+F871+G871,E871+F871+G871-Beregningsdata!$G$17)</f>
        <v>0</v>
      </c>
      <c r="K871" s="259" t="str">
        <f>IF(J871&gt;Beregningsdata!$G$26,Beregningsdata!$F$26,IF(AND(J871&lt;J871+Beregningsdata!$F$26,J871&gt;Beregningsdata!$F$25),J871-Beregningsdata!$F$25,""))</f>
        <v/>
      </c>
      <c r="L871" s="259" t="str">
        <f>IF(J871&gt;Beregningsdata!$F$27,J871-Beregningsdata!$F$27,"")</f>
        <v/>
      </c>
      <c r="M871" s="254"/>
      <c r="N871" s="254"/>
      <c r="O871" s="254"/>
      <c r="P871" s="211">
        <f>IF(D871="Ferie",Beregningsdata!$E$6,"0")+IF(D871="Feriefridag",Beregningsdata!$E$12,"0")+IF(D871="Fri",Beregningsdata!$E$11,"0")+IF(D871="Syg",Beregningsdata!$E$8,"0")+IF(D871="Barns Sygedag",Beregningsdata!$E$9,"0")+IF(D871="Barsel",Beregningsdata!$E$10,"0")</f>
        <v>0</v>
      </c>
    </row>
    <row r="872" spans="1:16" ht="16.5" x14ac:dyDescent="0.25">
      <c r="A872" s="173" t="str">
        <f t="shared" si="91"/>
        <v/>
      </c>
      <c r="B872" s="174" t="str">
        <f t="shared" si="92"/>
        <v>Torsdag</v>
      </c>
      <c r="C872" s="176">
        <f t="shared" si="93"/>
        <v>43769</v>
      </c>
      <c r="D872" s="253"/>
      <c r="E872" s="287">
        <f>IF(B872="mandag",MedarbejderData!$V$26,"0")+IF(B872="tirsdag",MedarbejderData!$W$26,"0")+IF(B872="Onsdag",MedarbejderData!$X$26,"0")+IF(B872="torsdag",MedarbejderData!$Y$26,"0")+IF(B872="fredag",MedarbejderData!$Z$26,"0")+IF(B872="lørdag",MedarbejderData!$AA$26,"0")+IF(B872="søndag",MedarbejderData!$AB$26,"0")</f>
        <v>0</v>
      </c>
      <c r="F872" s="254"/>
      <c r="G872" s="254"/>
      <c r="H872" s="254"/>
      <c r="I872" s="254"/>
      <c r="J872" s="258">
        <f>IF(E872+F872+G872&lt;Beregningsdata!$G$18,E872+F872+G872,E872+F872+G872-Beregningsdata!$G$17)</f>
        <v>0</v>
      </c>
      <c r="K872" s="259" t="str">
        <f>IF(J872&gt;Beregningsdata!$G$26,Beregningsdata!$F$26,IF(AND(J872&lt;J872+Beregningsdata!$F$26,J872&gt;Beregningsdata!$F$25),J872-Beregningsdata!$F$25,""))</f>
        <v/>
      </c>
      <c r="L872" s="259" t="str">
        <f>IF(J872&gt;Beregningsdata!$F$27,J872-Beregningsdata!$F$27,"")</f>
        <v/>
      </c>
      <c r="M872" s="254"/>
      <c r="N872" s="254"/>
      <c r="O872" s="254"/>
      <c r="P872" s="211">
        <f>IF(D872="Ferie",Beregningsdata!$E$6,"0")+IF(D872="Feriefridag",Beregningsdata!$E$12,"0")+IF(D872="Fri",Beregningsdata!$E$11,"0")+IF(D872="Syg",Beregningsdata!$E$8,"0")+IF(D872="Barns Sygedag",Beregningsdata!$E$9,"0")+IF(D872="Barsel",Beregningsdata!$E$10,"0")</f>
        <v>0</v>
      </c>
    </row>
    <row r="873" spans="1:16" ht="16.5" x14ac:dyDescent="0.25">
      <c r="A873" s="173" t="str">
        <f t="shared" si="91"/>
        <v/>
      </c>
      <c r="B873" s="174" t="str">
        <f t="shared" si="92"/>
        <v>Fredag</v>
      </c>
      <c r="C873" s="176">
        <f t="shared" si="93"/>
        <v>43770</v>
      </c>
      <c r="D873" s="253"/>
      <c r="E873" s="287">
        <f>IF(B873="mandag",MedarbejderData!$V$26,"0")+IF(B873="tirsdag",MedarbejderData!$W$26,"0")+IF(B873="Onsdag",MedarbejderData!$X$26,"0")+IF(B873="torsdag",MedarbejderData!$Y$26,"0")+IF(B873="fredag",MedarbejderData!$Z$26,"0")+IF(B873="lørdag",MedarbejderData!$AA$26,"0")+IF(B873="søndag",MedarbejderData!$AB$26,"0")</f>
        <v>0</v>
      </c>
      <c r="F873" s="254"/>
      <c r="G873" s="254"/>
      <c r="H873" s="254"/>
      <c r="I873" s="254"/>
      <c r="J873" s="258">
        <f>IF(E873+F873+G873&lt;Beregningsdata!$G$18,E873+F873+G873,E873+F873+G873-Beregningsdata!$G$17)</f>
        <v>0</v>
      </c>
      <c r="K873" s="259" t="str">
        <f>IF(J873&gt;Beregningsdata!$G$26,Beregningsdata!$F$26,IF(AND(J873&lt;J873+Beregningsdata!$F$26,J873&gt;Beregningsdata!$F$25),J873-Beregningsdata!$F$25,""))</f>
        <v/>
      </c>
      <c r="L873" s="259" t="str">
        <f>IF(J873&gt;Beregningsdata!$F$27,J873-Beregningsdata!$F$27,"")</f>
        <v/>
      </c>
      <c r="M873" s="254"/>
      <c r="N873" s="254"/>
      <c r="O873" s="254"/>
      <c r="P873" s="211">
        <f>IF(D873="Ferie",Beregningsdata!$E$6,"0")+IF(D873="Feriefridag",Beregningsdata!$E$12,"0")+IF(D873="Fri",Beregningsdata!$E$11,"0")+IF(D873="Syg",Beregningsdata!$E$8,"0")+IF(D873="Barns Sygedag",Beregningsdata!$E$9,"0")+IF(D873="Barsel",Beregningsdata!$E$10,"0")</f>
        <v>0</v>
      </c>
    </row>
    <row r="874" spans="1:16" ht="16.5" x14ac:dyDescent="0.25">
      <c r="A874" s="173" t="str">
        <f t="shared" si="91"/>
        <v/>
      </c>
      <c r="B874" s="174" t="str">
        <f t="shared" si="92"/>
        <v>Lørdag</v>
      </c>
      <c r="C874" s="176">
        <f t="shared" si="93"/>
        <v>43771</v>
      </c>
      <c r="D874" s="253"/>
      <c r="E874" s="287">
        <f>IF(B874="mandag",MedarbejderData!$V$26,"0")+IF(B874="tirsdag",MedarbejderData!$W$26,"0")+IF(B874="Onsdag",MedarbejderData!$X$26,"0")+IF(B874="torsdag",MedarbejderData!$Y$26,"0")+IF(B874="fredag",MedarbejderData!$Z$26,"0")+IF(B874="lørdag",MedarbejderData!$AA$26,"0")+IF(B874="søndag",MedarbejderData!$AB$26,"0")</f>
        <v>0</v>
      </c>
      <c r="F874" s="254"/>
      <c r="G874" s="254"/>
      <c r="H874" s="254"/>
      <c r="I874" s="254"/>
      <c r="J874" s="258">
        <f>IF(E874+F874+G874&lt;Beregningsdata!$G$18,E874+F874+G874,E874+F874+G874-Beregningsdata!$G$17)</f>
        <v>0</v>
      </c>
      <c r="K874" s="259" t="str">
        <f>IF(J874&gt;Beregningsdata!$G$26,Beregningsdata!$F$26,IF(AND(J874&lt;J874+Beregningsdata!$F$26,J874&gt;Beregningsdata!$F$25),J874-Beregningsdata!$F$25,""))</f>
        <v/>
      </c>
      <c r="L874" s="259" t="str">
        <f>IF(J874&gt;Beregningsdata!$F$27,J874-Beregningsdata!$F$27,"")</f>
        <v/>
      </c>
      <c r="M874" s="254"/>
      <c r="N874" s="254"/>
      <c r="O874" s="254"/>
      <c r="P874" s="211">
        <f>IF(D874="Ferie",Beregningsdata!$E$6,"0")+IF(D874="Feriefridag",Beregningsdata!$E$12,"0")+IF(D874="Fri",Beregningsdata!$E$11,"0")+IF(D874="Syg",Beregningsdata!$E$8,"0")+IF(D874="Barns Sygedag",Beregningsdata!$E$9,"0")+IF(D874="Barsel",Beregningsdata!$E$10,"0")</f>
        <v>0</v>
      </c>
    </row>
    <row r="875" spans="1:16" ht="16.5" x14ac:dyDescent="0.25">
      <c r="A875" s="173" t="str">
        <f t="shared" si="91"/>
        <v/>
      </c>
      <c r="B875" s="174" t="str">
        <f t="shared" si="92"/>
        <v>Søndag</v>
      </c>
      <c r="C875" s="176">
        <f t="shared" si="93"/>
        <v>43772</v>
      </c>
      <c r="D875" s="253"/>
      <c r="E875" s="287">
        <f>IF(B875="mandag",MedarbejderData!$V$26,"0")+IF(B875="tirsdag",MedarbejderData!$W$26,"0")+IF(B875="Onsdag",MedarbejderData!$X$26,"0")+IF(B875="torsdag",MedarbejderData!$Y$26,"0")+IF(B875="fredag",MedarbejderData!$Z$26,"0")+IF(B875="lørdag",MedarbejderData!$AA$26,"0")+IF(B875="søndag",MedarbejderData!$AB$26,"0")</f>
        <v>0</v>
      </c>
      <c r="F875" s="254"/>
      <c r="G875" s="254"/>
      <c r="H875" s="254"/>
      <c r="I875" s="254"/>
      <c r="J875" s="258">
        <f>IF(E875+F875+G875&lt;Beregningsdata!$G$18,E875+F875+G875,E875+F875+G875-Beregningsdata!$G$17)</f>
        <v>0</v>
      </c>
      <c r="K875" s="259" t="str">
        <f>IF(J875&gt;Beregningsdata!$G$26,Beregningsdata!$F$26,IF(AND(J875&lt;J875+Beregningsdata!$F$26,J875&gt;Beregningsdata!$F$25),J875-Beregningsdata!$F$25,""))</f>
        <v/>
      </c>
      <c r="L875" s="259" t="str">
        <f>IF(J875&gt;Beregningsdata!$F$27,J875-Beregningsdata!$F$27,"")</f>
        <v/>
      </c>
      <c r="M875" s="254"/>
      <c r="N875" s="254"/>
      <c r="O875" s="254"/>
      <c r="P875" s="211">
        <f>IF(D875="Ferie",Beregningsdata!$E$6,"0")+IF(D875="Feriefridag",Beregningsdata!$E$12,"0")+IF(D875="Fri",Beregningsdata!$E$11,"0")+IF(D875="Syg",Beregningsdata!$E$8,"0")+IF(D875="Barns Sygedag",Beregningsdata!$E$9,"0")+IF(D875="Barsel",Beregningsdata!$E$10,"0")</f>
        <v>0</v>
      </c>
    </row>
    <row r="876" spans="1:16" ht="16.5" x14ac:dyDescent="0.25">
      <c r="A876" s="173">
        <f t="shared" si="91"/>
        <v>45</v>
      </c>
      <c r="B876" s="174" t="str">
        <f t="shared" si="92"/>
        <v>Mandag</v>
      </c>
      <c r="C876" s="176">
        <f t="shared" si="93"/>
        <v>43773</v>
      </c>
      <c r="D876" s="253"/>
      <c r="E876" s="287">
        <f>IF(B876="mandag",MedarbejderData!$V$26,"0")+IF(B876="tirsdag",MedarbejderData!$W$26,"0")+IF(B876="Onsdag",MedarbejderData!$X$26,"0")+IF(B876="torsdag",MedarbejderData!$Y$26,"0")+IF(B876="fredag",MedarbejderData!$Z$26,"0")+IF(B876="lørdag",MedarbejderData!$AA$26,"0")+IF(B876="søndag",MedarbejderData!$AB$26,"0")</f>
        <v>0</v>
      </c>
      <c r="F876" s="254"/>
      <c r="G876" s="254"/>
      <c r="H876" s="254"/>
      <c r="I876" s="254"/>
      <c r="J876" s="258">
        <f>IF(E876+F876+G876&lt;Beregningsdata!$G$18,E876+F876+G876,E876+F876+G876-Beregningsdata!$G$17)</f>
        <v>0</v>
      </c>
      <c r="K876" s="259" t="str">
        <f>IF(J876&gt;Beregningsdata!$G$26,Beregningsdata!$F$26,IF(AND(J876&lt;J876+Beregningsdata!$F$26,J876&gt;Beregningsdata!$F$25),J876-Beregningsdata!$F$25,""))</f>
        <v/>
      </c>
      <c r="L876" s="259" t="str">
        <f>IF(J876&gt;Beregningsdata!$F$27,J876-Beregningsdata!$F$27,"")</f>
        <v/>
      </c>
      <c r="M876" s="254"/>
      <c r="N876" s="254"/>
      <c r="O876" s="254"/>
      <c r="P876" s="211">
        <f>IF(D876="Ferie",Beregningsdata!$E$6,"0")+IF(D876="Feriefridag",Beregningsdata!$E$12,"0")+IF(D876="Fri",Beregningsdata!$E$11,"0")+IF(D876="Syg",Beregningsdata!$E$8,"0")+IF(D876="Barns Sygedag",Beregningsdata!$E$9,"0")+IF(D876="Barsel",Beregningsdata!$E$10,"0")</f>
        <v>0</v>
      </c>
    </row>
    <row r="877" spans="1:16" ht="16.5" x14ac:dyDescent="0.25">
      <c r="A877" s="173" t="str">
        <f t="shared" si="91"/>
        <v/>
      </c>
      <c r="B877" s="174" t="str">
        <f t="shared" si="92"/>
        <v>Tirsdag</v>
      </c>
      <c r="C877" s="176">
        <f t="shared" si="93"/>
        <v>43774</v>
      </c>
      <c r="D877" s="253"/>
      <c r="E877" s="287">
        <f>IF(B877="mandag",MedarbejderData!$V$26,"0")+IF(B877="tirsdag",MedarbejderData!$W$26,"0")+IF(B877="Onsdag",MedarbejderData!$X$26,"0")+IF(B877="torsdag",MedarbejderData!$Y$26,"0")+IF(B877="fredag",MedarbejderData!$Z$26,"0")+IF(B877="lørdag",MedarbejderData!$AA$26,"0")+IF(B877="søndag",MedarbejderData!$AB$26,"0")</f>
        <v>0</v>
      </c>
      <c r="F877" s="254"/>
      <c r="G877" s="254"/>
      <c r="H877" s="254"/>
      <c r="I877" s="254"/>
      <c r="J877" s="258">
        <f>IF(E877+F877+G877&lt;Beregningsdata!$G$18,E877+F877+G877,E877+F877+G877-Beregningsdata!$G$17)</f>
        <v>0</v>
      </c>
      <c r="K877" s="259" t="str">
        <f>IF(J877&gt;Beregningsdata!$G$26,Beregningsdata!$F$26,IF(AND(J877&lt;J877+Beregningsdata!$F$26,J877&gt;Beregningsdata!$F$25),J877-Beregningsdata!$F$25,""))</f>
        <v/>
      </c>
      <c r="L877" s="259" t="str">
        <f>IF(J877&gt;Beregningsdata!$F$27,J877-Beregningsdata!$F$27,"")</f>
        <v/>
      </c>
      <c r="M877" s="254"/>
      <c r="N877" s="254"/>
      <c r="O877" s="254"/>
      <c r="P877" s="211">
        <f>IF(D877="Ferie",Beregningsdata!$E$6,"0")+IF(D877="Feriefridag",Beregningsdata!$E$12,"0")+IF(D877="Fri",Beregningsdata!$E$11,"0")+IF(D877="Syg",Beregningsdata!$E$8,"0")+IF(D877="Barns Sygedag",Beregningsdata!$E$9,"0")+IF(D877="Barsel",Beregningsdata!$E$10,"0")</f>
        <v>0</v>
      </c>
    </row>
    <row r="878" spans="1:16" ht="16.5" x14ac:dyDescent="0.25">
      <c r="A878" s="173" t="str">
        <f t="shared" si="91"/>
        <v/>
      </c>
      <c r="B878" s="174" t="str">
        <f t="shared" si="92"/>
        <v>Onsdag</v>
      </c>
      <c r="C878" s="176">
        <f t="shared" si="93"/>
        <v>43775</v>
      </c>
      <c r="D878" s="253"/>
      <c r="E878" s="287">
        <f>IF(B878="mandag",MedarbejderData!$V$26,"0")+IF(B878="tirsdag",MedarbejderData!$W$26,"0")+IF(B878="Onsdag",MedarbejderData!$X$26,"0")+IF(B878="torsdag",MedarbejderData!$Y$26,"0")+IF(B878="fredag",MedarbejderData!$Z$26,"0")+IF(B878="lørdag",MedarbejderData!$AA$26,"0")+IF(B878="søndag",MedarbejderData!$AB$26,"0")</f>
        <v>0</v>
      </c>
      <c r="F878" s="254"/>
      <c r="G878" s="254"/>
      <c r="H878" s="254"/>
      <c r="I878" s="254"/>
      <c r="J878" s="258">
        <f>IF(E878+F878+G878&lt;Beregningsdata!$G$18,E878+F878+G878,E878+F878+G878-Beregningsdata!$G$17)</f>
        <v>0</v>
      </c>
      <c r="K878" s="259" t="str">
        <f>IF(J878&gt;Beregningsdata!$G$26,Beregningsdata!$F$26,IF(AND(J878&lt;J878+Beregningsdata!$F$26,J878&gt;Beregningsdata!$F$25),J878-Beregningsdata!$F$25,""))</f>
        <v/>
      </c>
      <c r="L878" s="259" t="str">
        <f>IF(J878&gt;Beregningsdata!$F$27,J878-Beregningsdata!$F$27,"")</f>
        <v/>
      </c>
      <c r="M878" s="254"/>
      <c r="N878" s="254"/>
      <c r="O878" s="254"/>
      <c r="P878" s="211">
        <f>IF(D878="Ferie",Beregningsdata!$E$6,"0")+IF(D878="Feriefridag",Beregningsdata!$E$12,"0")+IF(D878="Fri",Beregningsdata!$E$11,"0")+IF(D878="Syg",Beregningsdata!$E$8,"0")+IF(D878="Barns Sygedag",Beregningsdata!$E$9,"0")+IF(D878="Barsel",Beregningsdata!$E$10,"0")</f>
        <v>0</v>
      </c>
    </row>
    <row r="879" spans="1:16" ht="16.5" x14ac:dyDescent="0.25">
      <c r="A879" s="173" t="str">
        <f t="shared" si="91"/>
        <v/>
      </c>
      <c r="B879" s="174" t="str">
        <f t="shared" si="92"/>
        <v>Torsdag</v>
      </c>
      <c r="C879" s="176">
        <f t="shared" si="93"/>
        <v>43776</v>
      </c>
      <c r="D879" s="253"/>
      <c r="E879" s="287">
        <f>IF(B879="mandag",MedarbejderData!$V$26,"0")+IF(B879="tirsdag",MedarbejderData!$W$26,"0")+IF(B879="Onsdag",MedarbejderData!$X$26,"0")+IF(B879="torsdag",MedarbejderData!$Y$26,"0")+IF(B879="fredag",MedarbejderData!$Z$26,"0")+IF(B879="lørdag",MedarbejderData!$AA$26,"0")+IF(B879="søndag",MedarbejderData!$AB$26,"0")</f>
        <v>0</v>
      </c>
      <c r="F879" s="254"/>
      <c r="G879" s="254"/>
      <c r="H879" s="254"/>
      <c r="I879" s="254"/>
      <c r="J879" s="258">
        <f>IF(E879+F879+G879&lt;Beregningsdata!$G$18,E879+F879+G879,E879+F879+G879-Beregningsdata!$G$17)</f>
        <v>0</v>
      </c>
      <c r="K879" s="259" t="str">
        <f>IF(J879&gt;Beregningsdata!$G$26,Beregningsdata!$F$26,IF(AND(J879&lt;J879+Beregningsdata!$F$26,J879&gt;Beregningsdata!$F$25),J879-Beregningsdata!$F$25,""))</f>
        <v/>
      </c>
      <c r="L879" s="259" t="str">
        <f>IF(J879&gt;Beregningsdata!$F$27,J879-Beregningsdata!$F$27,"")</f>
        <v/>
      </c>
      <c r="M879" s="254"/>
      <c r="N879" s="254"/>
      <c r="O879" s="254"/>
      <c r="P879" s="211">
        <f>IF(D879="Ferie",Beregningsdata!$E$6,"0")+IF(D879="Feriefridag",Beregningsdata!$E$12,"0")+IF(D879="Fri",Beregningsdata!$E$11,"0")+IF(D879="Syg",Beregningsdata!$E$8,"0")+IF(D879="Barns Sygedag",Beregningsdata!$E$9,"0")+IF(D879="Barsel",Beregningsdata!$E$10,"0")</f>
        <v>0</v>
      </c>
    </row>
    <row r="880" spans="1:16" ht="16.5" x14ac:dyDescent="0.25">
      <c r="A880" s="173" t="str">
        <f t="shared" si="91"/>
        <v/>
      </c>
      <c r="B880" s="174" t="str">
        <f t="shared" si="92"/>
        <v>Fredag</v>
      </c>
      <c r="C880" s="176">
        <f t="shared" si="93"/>
        <v>43777</v>
      </c>
      <c r="D880" s="253"/>
      <c r="E880" s="287">
        <f>IF(B880="mandag",MedarbejderData!$V$26,"0")+IF(B880="tirsdag",MedarbejderData!$W$26,"0")+IF(B880="Onsdag",MedarbejderData!$X$26,"0")+IF(B880="torsdag",MedarbejderData!$Y$26,"0")+IF(B880="fredag",MedarbejderData!$Z$26,"0")+IF(B880="lørdag",MedarbejderData!$AA$26,"0")+IF(B880="søndag",MedarbejderData!$AB$26,"0")</f>
        <v>0</v>
      </c>
      <c r="F880" s="254"/>
      <c r="G880" s="254"/>
      <c r="H880" s="254"/>
      <c r="I880" s="254"/>
      <c r="J880" s="258">
        <f>IF(E880+F880+G880&lt;Beregningsdata!$G$18,E880+F880+G880,E880+F880+G880-Beregningsdata!$G$17)</f>
        <v>0</v>
      </c>
      <c r="K880" s="259" t="str">
        <f>IF(J880&gt;Beregningsdata!$G$26,Beregningsdata!$F$26,IF(AND(J880&lt;J880+Beregningsdata!$F$26,J880&gt;Beregningsdata!$F$25),J880-Beregningsdata!$F$25,""))</f>
        <v/>
      </c>
      <c r="L880" s="259" t="str">
        <f>IF(J880&gt;Beregningsdata!$F$27,J880-Beregningsdata!$F$27,"")</f>
        <v/>
      </c>
      <c r="M880" s="254"/>
      <c r="N880" s="254"/>
      <c r="O880" s="254"/>
      <c r="P880" s="211">
        <f>IF(D880="Ferie",Beregningsdata!$E$6,"0")+IF(D880="Feriefridag",Beregningsdata!$E$12,"0")+IF(D880="Fri",Beregningsdata!$E$11,"0")+IF(D880="Syg",Beregningsdata!$E$8,"0")+IF(D880="Barns Sygedag",Beregningsdata!$E$9,"0")+IF(D880="Barsel",Beregningsdata!$E$10,"0")</f>
        <v>0</v>
      </c>
    </row>
    <row r="881" spans="1:16" ht="16.5" x14ac:dyDescent="0.25">
      <c r="A881" s="173" t="str">
        <f t="shared" si="91"/>
        <v/>
      </c>
      <c r="B881" s="174" t="str">
        <f t="shared" si="92"/>
        <v>Lørdag</v>
      </c>
      <c r="C881" s="176">
        <f t="shared" si="93"/>
        <v>43778</v>
      </c>
      <c r="D881" s="253"/>
      <c r="E881" s="287">
        <f>IF(B881="mandag",MedarbejderData!$V$26,"0")+IF(B881="tirsdag",MedarbejderData!$W$26,"0")+IF(B881="Onsdag",MedarbejderData!$X$26,"0")+IF(B881="torsdag",MedarbejderData!$Y$26,"0")+IF(B881="fredag",MedarbejderData!$Z$26,"0")+IF(B881="lørdag",MedarbejderData!$AA$26,"0")+IF(B881="søndag",MedarbejderData!$AB$26,"0")</f>
        <v>0</v>
      </c>
      <c r="F881" s="254"/>
      <c r="G881" s="254"/>
      <c r="H881" s="254"/>
      <c r="I881" s="254"/>
      <c r="J881" s="258">
        <f>IF(E881+F881+G881&lt;Beregningsdata!$G$18,E881+F881+G881,E881+F881+G881-Beregningsdata!$G$17)</f>
        <v>0</v>
      </c>
      <c r="K881" s="259" t="str">
        <f>IF(J881&gt;Beregningsdata!$G$26,Beregningsdata!$F$26,IF(AND(J881&lt;J881+Beregningsdata!$F$26,J881&gt;Beregningsdata!$F$25),J881-Beregningsdata!$F$25,""))</f>
        <v/>
      </c>
      <c r="L881" s="259" t="str">
        <f>IF(J881&gt;Beregningsdata!$F$27,J881-Beregningsdata!$F$27,"")</f>
        <v/>
      </c>
      <c r="M881" s="254"/>
      <c r="N881" s="254"/>
      <c r="O881" s="254"/>
      <c r="P881" s="211">
        <f>IF(D881="Ferie",Beregningsdata!$E$6,"0")+IF(D881="Feriefridag",Beregningsdata!$E$12,"0")+IF(D881="Fri",Beregningsdata!$E$11,"0")+IF(D881="Syg",Beregningsdata!$E$8,"0")+IF(D881="Barns Sygedag",Beregningsdata!$E$9,"0")+IF(D881="Barsel",Beregningsdata!$E$10,"0")</f>
        <v>0</v>
      </c>
    </row>
    <row r="882" spans="1:16" ht="16.5" x14ac:dyDescent="0.25">
      <c r="A882" s="173" t="str">
        <f t="shared" si="91"/>
        <v/>
      </c>
      <c r="B882" s="174" t="str">
        <f t="shared" si="92"/>
        <v>Søndag</v>
      </c>
      <c r="C882" s="176">
        <f t="shared" si="93"/>
        <v>43779</v>
      </c>
      <c r="D882" s="253"/>
      <c r="E882" s="287">
        <f>IF(B882="mandag",MedarbejderData!$V$26,"0")+IF(B882="tirsdag",MedarbejderData!$W$26,"0")+IF(B882="Onsdag",MedarbejderData!$X$26,"0")+IF(B882="torsdag",MedarbejderData!$Y$26,"0")+IF(B882="fredag",MedarbejderData!$Z$26,"0")+IF(B882="lørdag",MedarbejderData!$AA$26,"0")+IF(B882="søndag",MedarbejderData!$AB$26,"0")</f>
        <v>0</v>
      </c>
      <c r="F882" s="254"/>
      <c r="G882" s="254"/>
      <c r="H882" s="254"/>
      <c r="I882" s="254"/>
      <c r="J882" s="258">
        <f>IF(E882+F882+G882&lt;Beregningsdata!$G$18,E882+F882+G882,E882+F882+G882-Beregningsdata!$G$17)</f>
        <v>0</v>
      </c>
      <c r="K882" s="259" t="str">
        <f>IF(J882&gt;Beregningsdata!$G$26,Beregningsdata!$F$26,IF(AND(J882&lt;J882+Beregningsdata!$F$26,J882&gt;Beregningsdata!$F$25),J882-Beregningsdata!$F$25,""))</f>
        <v/>
      </c>
      <c r="L882" s="259" t="str">
        <f>IF(J882&gt;Beregningsdata!$F$27,J882-Beregningsdata!$F$27,"")</f>
        <v/>
      </c>
      <c r="M882" s="254"/>
      <c r="N882" s="254"/>
      <c r="O882" s="254"/>
      <c r="P882" s="211">
        <f>IF(D882="Ferie",Beregningsdata!$E$6,"0")+IF(D882="Feriefridag",Beregningsdata!$E$12,"0")+IF(D882="Fri",Beregningsdata!$E$11,"0")+IF(D882="Syg",Beregningsdata!$E$8,"0")+IF(D882="Barns Sygedag",Beregningsdata!$E$9,"0")+IF(D882="Barsel",Beregningsdata!$E$10,"0")</f>
        <v>0</v>
      </c>
    </row>
    <row r="883" spans="1:16" ht="16.5" x14ac:dyDescent="0.25">
      <c r="A883" s="173">
        <f t="shared" si="91"/>
        <v>46</v>
      </c>
      <c r="B883" s="174" t="str">
        <f t="shared" si="92"/>
        <v>Mandag</v>
      </c>
      <c r="C883" s="176">
        <f t="shared" si="93"/>
        <v>43780</v>
      </c>
      <c r="D883" s="253"/>
      <c r="E883" s="287">
        <f>IF(B883="mandag",MedarbejderData!$V$26,"0")+IF(B883="tirsdag",MedarbejderData!$W$26,"0")+IF(B883="Onsdag",MedarbejderData!$X$26,"0")+IF(B883="torsdag",MedarbejderData!$Y$26,"0")+IF(B883="fredag",MedarbejderData!$Z$26,"0")+IF(B883="lørdag",MedarbejderData!$AA$26,"0")+IF(B883="søndag",MedarbejderData!$AB$26,"0")</f>
        <v>0</v>
      </c>
      <c r="F883" s="254"/>
      <c r="G883" s="254"/>
      <c r="H883" s="254"/>
      <c r="I883" s="254"/>
      <c r="J883" s="258">
        <f>IF(E883+F883+G883&lt;Beregningsdata!$G$18,E883+F883+G883,E883+F883+G883-Beregningsdata!$G$17)</f>
        <v>0</v>
      </c>
      <c r="K883" s="259" t="str">
        <f>IF(J883&gt;Beregningsdata!$G$26,Beregningsdata!$F$26,IF(AND(J883&lt;J883+Beregningsdata!$F$26,J883&gt;Beregningsdata!$F$25),J883-Beregningsdata!$F$25,""))</f>
        <v/>
      </c>
      <c r="L883" s="259" t="str">
        <f>IF(J883&gt;Beregningsdata!$F$27,J883-Beregningsdata!$F$27,"")</f>
        <v/>
      </c>
      <c r="M883" s="254"/>
      <c r="N883" s="254"/>
      <c r="O883" s="254"/>
      <c r="P883" s="211">
        <f>IF(D883="Ferie",Beregningsdata!$E$6,"0")+IF(D883="Feriefridag",Beregningsdata!$E$12,"0")+IF(D883="Fri",Beregningsdata!$E$11,"0")+IF(D883="Syg",Beregningsdata!$E$8,"0")+IF(D883="Barns Sygedag",Beregningsdata!$E$9,"0")+IF(D883="Barsel",Beregningsdata!$E$10,"0")</f>
        <v>0</v>
      </c>
    </row>
    <row r="884" spans="1:16" ht="16.5" x14ac:dyDescent="0.25">
      <c r="A884" s="173" t="str">
        <f t="shared" si="91"/>
        <v/>
      </c>
      <c r="B884" s="174" t="str">
        <f t="shared" si="92"/>
        <v>Tirsdag</v>
      </c>
      <c r="C884" s="176">
        <f t="shared" si="93"/>
        <v>43781</v>
      </c>
      <c r="D884" s="253"/>
      <c r="E884" s="287">
        <f>IF(B884="mandag",MedarbejderData!$V$26,"0")+IF(B884="tirsdag",MedarbejderData!$W$26,"0")+IF(B884="Onsdag",MedarbejderData!$X$26,"0")+IF(B884="torsdag",MedarbejderData!$Y$26,"0")+IF(B884="fredag",MedarbejderData!$Z$26,"0")+IF(B884="lørdag",MedarbejderData!$AA$26,"0")+IF(B884="søndag",MedarbejderData!$AB$26,"0")</f>
        <v>0</v>
      </c>
      <c r="F884" s="254"/>
      <c r="G884" s="254"/>
      <c r="H884" s="254"/>
      <c r="I884" s="254"/>
      <c r="J884" s="258">
        <f>IF(E884+F884+G884&lt;Beregningsdata!$G$18,E884+F884+G884,E884+F884+G884-Beregningsdata!$G$17)</f>
        <v>0</v>
      </c>
      <c r="K884" s="259" t="str">
        <f>IF(J884&gt;Beregningsdata!$G$26,Beregningsdata!$F$26,IF(AND(J884&lt;J884+Beregningsdata!$F$26,J884&gt;Beregningsdata!$F$25),J884-Beregningsdata!$F$25,""))</f>
        <v/>
      </c>
      <c r="L884" s="259" t="str">
        <f>IF(J884&gt;Beregningsdata!$F$27,J884-Beregningsdata!$F$27,"")</f>
        <v/>
      </c>
      <c r="M884" s="254"/>
      <c r="N884" s="254"/>
      <c r="O884" s="254"/>
      <c r="P884" s="211">
        <f>IF(D884="Ferie",Beregningsdata!$E$6,"0")+IF(D884="Feriefridag",Beregningsdata!$E$12,"0")+IF(D884="Fri",Beregningsdata!$E$11,"0")+IF(D884="Syg",Beregningsdata!$E$8,"0")+IF(D884="Barns Sygedag",Beregningsdata!$E$9,"0")+IF(D884="Barsel",Beregningsdata!$E$10,"0")</f>
        <v>0</v>
      </c>
    </row>
    <row r="885" spans="1:16" ht="16.5" x14ac:dyDescent="0.25">
      <c r="A885" s="173" t="str">
        <f t="shared" si="91"/>
        <v/>
      </c>
      <c r="B885" s="174" t="str">
        <f t="shared" si="92"/>
        <v>Onsdag</v>
      </c>
      <c r="C885" s="176">
        <f t="shared" si="93"/>
        <v>43782</v>
      </c>
      <c r="D885" s="253"/>
      <c r="E885" s="287">
        <f>IF(B885="mandag",MedarbejderData!$V$26,"0")+IF(B885="tirsdag",MedarbejderData!$W$26,"0")+IF(B885="Onsdag",MedarbejderData!$X$26,"0")+IF(B885="torsdag",MedarbejderData!$Y$26,"0")+IF(B885="fredag",MedarbejderData!$Z$26,"0")+IF(B885="lørdag",MedarbejderData!$AA$26,"0")+IF(B885="søndag",MedarbejderData!$AB$26,"0")</f>
        <v>0</v>
      </c>
      <c r="F885" s="254"/>
      <c r="G885" s="254"/>
      <c r="H885" s="254"/>
      <c r="I885" s="254"/>
      <c r="J885" s="258">
        <f>IF(E885+F885+G885&lt;Beregningsdata!$G$18,E885+F885+G885,E885+F885+G885-Beregningsdata!$G$17)</f>
        <v>0</v>
      </c>
      <c r="K885" s="259" t="str">
        <f>IF(J885&gt;Beregningsdata!$G$26,Beregningsdata!$F$26,IF(AND(J885&lt;J885+Beregningsdata!$F$26,J885&gt;Beregningsdata!$F$25),J885-Beregningsdata!$F$25,""))</f>
        <v/>
      </c>
      <c r="L885" s="259" t="str">
        <f>IF(J885&gt;Beregningsdata!$F$27,J885-Beregningsdata!$F$27,"")</f>
        <v/>
      </c>
      <c r="M885" s="254"/>
      <c r="N885" s="254"/>
      <c r="O885" s="254"/>
      <c r="P885" s="211">
        <f>IF(D885="Ferie",Beregningsdata!$E$6,"0")+IF(D885="Feriefridag",Beregningsdata!$E$12,"0")+IF(D885="Fri",Beregningsdata!$E$11,"0")+IF(D885="Syg",Beregningsdata!$E$8,"0")+IF(D885="Barns Sygedag",Beregningsdata!$E$9,"0")+IF(D885="Barsel",Beregningsdata!$E$10,"0")</f>
        <v>0</v>
      </c>
    </row>
    <row r="886" spans="1:16" ht="16.5" x14ac:dyDescent="0.25">
      <c r="A886" s="173" t="str">
        <f t="shared" si="91"/>
        <v/>
      </c>
      <c r="B886" s="174" t="str">
        <f t="shared" si="92"/>
        <v>Torsdag</v>
      </c>
      <c r="C886" s="176">
        <f t="shared" si="93"/>
        <v>43783</v>
      </c>
      <c r="D886" s="253"/>
      <c r="E886" s="287">
        <f>IF(B886="mandag",MedarbejderData!$V$26,"0")+IF(B886="tirsdag",MedarbejderData!$W$26,"0")+IF(B886="Onsdag",MedarbejderData!$X$26,"0")+IF(B886="torsdag",MedarbejderData!$Y$26,"0")+IF(B886="fredag",MedarbejderData!$Z$26,"0")+IF(B886="lørdag",MedarbejderData!$AA$26,"0")+IF(B886="søndag",MedarbejderData!$AB$26,"0")</f>
        <v>0</v>
      </c>
      <c r="F886" s="254"/>
      <c r="G886" s="254"/>
      <c r="H886" s="254"/>
      <c r="I886" s="254"/>
      <c r="J886" s="258">
        <f>IF(E886+F886+G886&lt;Beregningsdata!$G$18,E886+F886+G886,E886+F886+G886-Beregningsdata!$G$17)</f>
        <v>0</v>
      </c>
      <c r="K886" s="259" t="str">
        <f>IF(J886&gt;Beregningsdata!$G$26,Beregningsdata!$F$26,IF(AND(J886&lt;J886+Beregningsdata!$F$26,J886&gt;Beregningsdata!$F$25),J886-Beregningsdata!$F$25,""))</f>
        <v/>
      </c>
      <c r="L886" s="259" t="str">
        <f>IF(J886&gt;Beregningsdata!$F$27,J886-Beregningsdata!$F$27,"")</f>
        <v/>
      </c>
      <c r="M886" s="254"/>
      <c r="N886" s="254"/>
      <c r="O886" s="254"/>
      <c r="P886" s="211">
        <f>IF(D886="Ferie",Beregningsdata!$E$6,"0")+IF(D886="Feriefridag",Beregningsdata!$E$12,"0")+IF(D886="Fri",Beregningsdata!$E$11,"0")+IF(D886="Syg",Beregningsdata!$E$8,"0")+IF(D886="Barns Sygedag",Beregningsdata!$E$9,"0")+IF(D886="Barsel",Beregningsdata!$E$10,"0")</f>
        <v>0</v>
      </c>
    </row>
    <row r="887" spans="1:16" ht="16.5" x14ac:dyDescent="0.25">
      <c r="A887" s="173" t="str">
        <f t="shared" si="91"/>
        <v/>
      </c>
      <c r="B887" s="174" t="str">
        <f t="shared" si="92"/>
        <v>Fredag</v>
      </c>
      <c r="C887" s="176">
        <f t="shared" si="93"/>
        <v>43784</v>
      </c>
      <c r="D887" s="253"/>
      <c r="E887" s="287">
        <f>IF(B887="mandag",MedarbejderData!$V$26,"0")+IF(B887="tirsdag",MedarbejderData!$W$26,"0")+IF(B887="Onsdag",MedarbejderData!$X$26,"0")+IF(B887="torsdag",MedarbejderData!$Y$26,"0")+IF(B887="fredag",MedarbejderData!$Z$26,"0")+IF(B887="lørdag",MedarbejderData!$AA$26,"0")+IF(B887="søndag",MedarbejderData!$AB$26,"0")</f>
        <v>0</v>
      </c>
      <c r="F887" s="254"/>
      <c r="G887" s="254"/>
      <c r="H887" s="254"/>
      <c r="I887" s="254"/>
      <c r="J887" s="258">
        <f>IF(E887+F887+G887&lt;Beregningsdata!$G$18,E887+F887+G887,E887+F887+G887-Beregningsdata!$G$17)</f>
        <v>0</v>
      </c>
      <c r="K887" s="259" t="str">
        <f>IF(J887&gt;Beregningsdata!$G$26,Beregningsdata!$F$26,IF(AND(J887&lt;J887+Beregningsdata!$F$26,J887&gt;Beregningsdata!$F$25),J887-Beregningsdata!$F$25,""))</f>
        <v/>
      </c>
      <c r="L887" s="259" t="str">
        <f>IF(J887&gt;Beregningsdata!$F$27,J887-Beregningsdata!$F$27,"")</f>
        <v/>
      </c>
      <c r="M887" s="254"/>
      <c r="N887" s="254"/>
      <c r="O887" s="254"/>
      <c r="P887" s="211">
        <f>IF(D887="Ferie",Beregningsdata!$E$6,"0")+IF(D887="Feriefridag",Beregningsdata!$E$12,"0")+IF(D887="Fri",Beregningsdata!$E$11,"0")+IF(D887="Syg",Beregningsdata!$E$8,"0")+IF(D887="Barns Sygedag",Beregningsdata!$E$9,"0")+IF(D887="Barsel",Beregningsdata!$E$10,"0")</f>
        <v>0</v>
      </c>
    </row>
    <row r="888" spans="1:16" ht="16.5" x14ac:dyDescent="0.25">
      <c r="A888" s="173" t="str">
        <f t="shared" si="91"/>
        <v/>
      </c>
      <c r="B888" s="174" t="str">
        <f t="shared" si="92"/>
        <v>Lørdag</v>
      </c>
      <c r="C888" s="176">
        <f t="shared" si="93"/>
        <v>43785</v>
      </c>
      <c r="D888" s="253"/>
      <c r="E888" s="287">
        <f>IF(B888="mandag",MedarbejderData!$V$26,"0")+IF(B888="tirsdag",MedarbejderData!$W$26,"0")+IF(B888="Onsdag",MedarbejderData!$X$26,"0")+IF(B888="torsdag",MedarbejderData!$Y$26,"0")+IF(B888="fredag",MedarbejderData!$Z$26,"0")+IF(B888="lørdag",MedarbejderData!$AA$26,"0")+IF(B888="søndag",MedarbejderData!$AB$26,"0")</f>
        <v>0</v>
      </c>
      <c r="F888" s="254"/>
      <c r="G888" s="254"/>
      <c r="H888" s="254"/>
      <c r="I888" s="254"/>
      <c r="J888" s="258">
        <f>IF(E888+F888+G888&lt;Beregningsdata!$G$18,E888+F888+G888,E888+F888+G888-Beregningsdata!$G$17)</f>
        <v>0</v>
      </c>
      <c r="K888" s="259" t="str">
        <f>IF(J888&gt;Beregningsdata!$G$26,Beregningsdata!$F$26,IF(AND(J888&lt;J888+Beregningsdata!$F$26,J888&gt;Beregningsdata!$F$25),J888-Beregningsdata!$F$25,""))</f>
        <v/>
      </c>
      <c r="L888" s="259" t="str">
        <f>IF(J888&gt;Beregningsdata!$F$27,J888-Beregningsdata!$F$27,"")</f>
        <v/>
      </c>
      <c r="M888" s="254"/>
      <c r="N888" s="254"/>
      <c r="O888" s="254"/>
      <c r="P888" s="211">
        <f>IF(D888="Ferie",Beregningsdata!$E$6,"0")+IF(D888="Feriefridag",Beregningsdata!$E$12,"0")+IF(D888="Fri",Beregningsdata!$E$11,"0")+IF(D888="Syg",Beregningsdata!$E$8,"0")+IF(D888="Barns Sygedag",Beregningsdata!$E$9,"0")+IF(D888="Barsel",Beregningsdata!$E$10,"0")</f>
        <v>0</v>
      </c>
    </row>
    <row r="889" spans="1:16" ht="16.5" x14ac:dyDescent="0.25">
      <c r="A889" s="173" t="str">
        <f t="shared" si="91"/>
        <v/>
      </c>
      <c r="B889" s="174" t="str">
        <f t="shared" si="92"/>
        <v>Søndag</v>
      </c>
      <c r="C889" s="176">
        <f t="shared" si="93"/>
        <v>43786</v>
      </c>
      <c r="D889" s="253"/>
      <c r="E889" s="287">
        <f>IF(B889="mandag",MedarbejderData!$V$26,"0")+IF(B889="tirsdag",MedarbejderData!$W$26,"0")+IF(B889="Onsdag",MedarbejderData!$X$26,"0")+IF(B889="torsdag",MedarbejderData!$Y$26,"0")+IF(B889="fredag",MedarbejderData!$Z$26,"0")+IF(B889="lørdag",MedarbejderData!$AA$26,"0")+IF(B889="søndag",MedarbejderData!$AB$26,"0")</f>
        <v>0</v>
      </c>
      <c r="F889" s="254"/>
      <c r="G889" s="254"/>
      <c r="H889" s="254"/>
      <c r="I889" s="254"/>
      <c r="J889" s="258">
        <f>IF(E889+F889+G889&lt;Beregningsdata!$G$18,E889+F889+G889,E889+F889+G889-Beregningsdata!$G$17)</f>
        <v>0</v>
      </c>
      <c r="K889" s="259" t="str">
        <f>IF(J889&gt;Beregningsdata!$G$26,Beregningsdata!$F$26,IF(AND(J889&lt;J889+Beregningsdata!$F$26,J889&gt;Beregningsdata!$F$25),J889-Beregningsdata!$F$25,""))</f>
        <v/>
      </c>
      <c r="L889" s="259" t="str">
        <f>IF(J889&gt;Beregningsdata!$F$27,J889-Beregningsdata!$F$27,"")</f>
        <v/>
      </c>
      <c r="M889" s="254"/>
      <c r="N889" s="254"/>
      <c r="O889" s="254"/>
      <c r="P889" s="211">
        <f>IF(D889="Ferie",Beregningsdata!$E$6,"0")+IF(D889="Feriefridag",Beregningsdata!$E$12,"0")+IF(D889="Fri",Beregningsdata!$E$11,"0")+IF(D889="Syg",Beregningsdata!$E$8,"0")+IF(D889="Barns Sygedag",Beregningsdata!$E$9,"0")+IF(D889="Barsel",Beregningsdata!$E$10,"0")</f>
        <v>0</v>
      </c>
    </row>
    <row r="890" spans="1:16" ht="16.5" x14ac:dyDescent="0.25">
      <c r="A890" s="173">
        <f t="shared" si="91"/>
        <v>47</v>
      </c>
      <c r="B890" s="174" t="str">
        <f t="shared" si="92"/>
        <v>Mandag</v>
      </c>
      <c r="C890" s="177">
        <f t="shared" si="93"/>
        <v>43787</v>
      </c>
      <c r="D890" s="253"/>
      <c r="E890" s="287">
        <f>IF(B890="mandag",MedarbejderData!$V$26,"0")+IF(B890="tirsdag",MedarbejderData!$W$26,"0")+IF(B890="Onsdag",MedarbejderData!$X$26,"0")+IF(B890="torsdag",MedarbejderData!$Y$26,"0")+IF(B890="fredag",MedarbejderData!$Z$26,"0")+IF(B890="lørdag",MedarbejderData!$AA$26,"0")+IF(B890="søndag",MedarbejderData!$AB$26,"0")</f>
        <v>0</v>
      </c>
      <c r="F890" s="254"/>
      <c r="G890" s="254"/>
      <c r="H890" s="254"/>
      <c r="I890" s="254"/>
      <c r="J890" s="258">
        <f>IF(E890+F890+G890&lt;Beregningsdata!$G$18,E890+F890+G890,E890+F890+G890-Beregningsdata!$G$17)</f>
        <v>0</v>
      </c>
      <c r="K890" s="259" t="str">
        <f>IF(J890&gt;Beregningsdata!$G$26,Beregningsdata!$F$26,IF(AND(J890&lt;J890+Beregningsdata!$F$26,J890&gt;Beregningsdata!$F$25),J890-Beregningsdata!$F$25,""))</f>
        <v/>
      </c>
      <c r="L890" s="259" t="str">
        <f>IF(J890&gt;Beregningsdata!$F$27,J890-Beregningsdata!$F$27,"")</f>
        <v/>
      </c>
      <c r="M890" s="254"/>
      <c r="N890" s="254"/>
      <c r="O890" s="254"/>
      <c r="P890" s="212">
        <f>IF(D890="Ferie",Beregningsdata!$E$6,"0")+IF(D890="Feriefridag",Beregningsdata!$E$12,"0")+IF(D890="Fri",Beregningsdata!$E$11,"0")+IF(D890="Syg",Beregningsdata!$E$8,"0")+IF(D890="Barns Sygedag",Beregningsdata!$E$9,"0")+IF(D890="Barsel",Beregningsdata!$E$10,"0")</f>
        <v>0</v>
      </c>
    </row>
    <row r="891" spans="1:16" ht="16.5" x14ac:dyDescent="0.25">
      <c r="A891" s="178"/>
      <c r="B891" s="179"/>
      <c r="C891" s="180"/>
      <c r="D891" s="206"/>
      <c r="E891" s="215">
        <f>SUM(E856:E890)</f>
        <v>0</v>
      </c>
      <c r="F891" s="215">
        <f t="shared" ref="F891:I891" si="94">SUM(F856:F890)</f>
        <v>0</v>
      </c>
      <c r="G891" s="215">
        <f t="shared" si="94"/>
        <v>0</v>
      </c>
      <c r="H891" s="215">
        <f t="shared" si="94"/>
        <v>0</v>
      </c>
      <c r="I891" s="215">
        <f t="shared" si="94"/>
        <v>0</v>
      </c>
      <c r="J891" s="215">
        <f>SUM(J856:J890)</f>
        <v>0</v>
      </c>
      <c r="K891" s="215">
        <f t="shared" ref="K891:N891" si="95">SUM(K856:K890)</f>
        <v>0</v>
      </c>
      <c r="L891" s="215">
        <f t="shared" si="95"/>
        <v>0</v>
      </c>
      <c r="M891" s="215">
        <f t="shared" si="95"/>
        <v>0</v>
      </c>
      <c r="N891" s="215">
        <f t="shared" si="95"/>
        <v>0</v>
      </c>
      <c r="O891" s="215">
        <f>SUM(O856:O890)</f>
        <v>0</v>
      </c>
      <c r="P891" s="221"/>
    </row>
    <row r="892" spans="1:16" x14ac:dyDescent="0.25">
      <c r="A892" s="182"/>
      <c r="B892" s="183"/>
      <c r="C892" s="183"/>
      <c r="D892" s="183"/>
      <c r="E892" s="184"/>
      <c r="F892" s="184"/>
      <c r="G892" s="184"/>
      <c r="H892" s="184"/>
      <c r="I892" s="184"/>
      <c r="J892" s="184"/>
      <c r="K892" s="184"/>
      <c r="L892" s="184"/>
      <c r="M892" s="184"/>
      <c r="N892" s="184"/>
      <c r="O892" s="184"/>
      <c r="P892" s="186"/>
    </row>
    <row r="893" spans="1:16" x14ac:dyDescent="0.25">
      <c r="A893" s="187" t="s">
        <v>87</v>
      </c>
      <c r="B893" s="343"/>
      <c r="C893" s="344"/>
      <c r="D893" s="267"/>
      <c r="E893" s="269"/>
      <c r="F893" s="268"/>
      <c r="G893" s="185"/>
      <c r="H893" s="185"/>
      <c r="I893" s="185"/>
      <c r="J893" s="185"/>
      <c r="K893" s="185"/>
      <c r="L893" s="185"/>
      <c r="M893" s="185"/>
      <c r="N893" s="185"/>
      <c r="O893" s="185"/>
      <c r="P893" s="186"/>
    </row>
    <row r="894" spans="1:16" x14ac:dyDescent="0.25">
      <c r="A894" s="187" t="s">
        <v>87</v>
      </c>
      <c r="B894" s="343"/>
      <c r="C894" s="345"/>
      <c r="D894" s="267"/>
      <c r="E894" s="269"/>
      <c r="F894" s="268"/>
      <c r="G894" s="185"/>
      <c r="H894" s="185"/>
      <c r="I894" s="185"/>
      <c r="J894" s="185"/>
      <c r="K894" s="185"/>
      <c r="L894" s="185"/>
      <c r="M894" s="185"/>
      <c r="N894" s="185"/>
      <c r="O894" s="185"/>
      <c r="P894" s="186"/>
    </row>
    <row r="895" spans="1:16" x14ac:dyDescent="0.25">
      <c r="A895" s="187" t="s">
        <v>87</v>
      </c>
      <c r="B895" s="343"/>
      <c r="C895" s="345"/>
      <c r="D895" s="267"/>
      <c r="E895" s="269"/>
      <c r="F895" s="268"/>
      <c r="G895" s="185"/>
      <c r="H895" s="185"/>
      <c r="I895" s="185"/>
      <c r="J895" s="185"/>
      <c r="K895" s="185"/>
      <c r="L895" s="185"/>
      <c r="M895" s="185"/>
      <c r="N895" s="185"/>
      <c r="O895" s="185"/>
      <c r="P895" s="186"/>
    </row>
    <row r="896" spans="1:16" x14ac:dyDescent="0.25">
      <c r="A896" s="188"/>
      <c r="B896" s="189"/>
      <c r="C896" s="189"/>
      <c r="D896" s="189"/>
      <c r="E896" s="190"/>
      <c r="F896" s="190"/>
      <c r="G896" s="190"/>
      <c r="H896" s="190"/>
      <c r="I896" s="190"/>
      <c r="J896" s="190"/>
      <c r="K896" s="190"/>
      <c r="L896" s="190"/>
      <c r="M896" s="190"/>
      <c r="N896" s="190"/>
      <c r="O896" s="190"/>
      <c r="P896" s="191"/>
    </row>
    <row r="897" spans="1:16" x14ac:dyDescent="0.25">
      <c r="A897" s="192"/>
      <c r="B897" s="192"/>
      <c r="C897" s="192"/>
      <c r="D897" s="192"/>
      <c r="E897" s="193"/>
      <c r="F897" s="193"/>
      <c r="G897" s="193"/>
      <c r="H897" s="193"/>
      <c r="I897" s="193"/>
      <c r="J897" s="193"/>
      <c r="K897" s="193"/>
      <c r="L897" s="193"/>
      <c r="M897" s="193"/>
      <c r="N897" s="193"/>
      <c r="O897" s="193"/>
      <c r="P897" s="192"/>
    </row>
    <row r="898" spans="1:16" x14ac:dyDescent="0.25">
      <c r="A898" s="1">
        <v>20</v>
      </c>
    </row>
    <row r="899" spans="1:16" x14ac:dyDescent="0.25">
      <c r="A899" s="347" t="s">
        <v>0</v>
      </c>
      <c r="B899" s="348"/>
      <c r="C899" s="240" t="s">
        <v>148</v>
      </c>
      <c r="D899" s="172" t="s">
        <v>1</v>
      </c>
      <c r="E899" s="265"/>
    </row>
    <row r="900" spans="1:16" x14ac:dyDescent="0.25">
      <c r="A900" s="349" t="str">
        <f>MedarbejderData!B27</f>
        <v>n20</v>
      </c>
      <c r="B900" s="350"/>
      <c r="C900" s="243" t="str">
        <f>MedarbejderData!C27</f>
        <v>l20</v>
      </c>
      <c r="D900" s="243" t="str">
        <f>MedarbejderData!D27</f>
        <v>a20</v>
      </c>
      <c r="E900" s="266"/>
    </row>
    <row r="901" spans="1:16" ht="28.5" customHeight="1" x14ac:dyDescent="0.25">
      <c r="A901" s="346" t="s">
        <v>222</v>
      </c>
      <c r="B901" s="346" t="s">
        <v>150</v>
      </c>
      <c r="C901" s="346" t="s">
        <v>225</v>
      </c>
      <c r="D901" s="346" t="s">
        <v>224</v>
      </c>
      <c r="E901" s="346" t="str">
        <f>Beregningsdata!B21</f>
        <v>Rengøring</v>
      </c>
      <c r="F901" s="346" t="str">
        <f>Beregningsdata!C21</f>
        <v>Ventilation</v>
      </c>
      <c r="G901" s="346" t="str">
        <f>Beregningsdata!D21</f>
        <v>Vinduespolering</v>
      </c>
      <c r="H901" s="346" t="str">
        <f>Beregningsdata!E21</f>
        <v>Rengøring</v>
      </c>
      <c r="I901" s="346" t="str">
        <f>Beregningsdata!F21</f>
        <v>Graffiti</v>
      </c>
      <c r="J901" s="346" t="s">
        <v>230</v>
      </c>
      <c r="K901" s="328" t="s">
        <v>226</v>
      </c>
      <c r="L901" s="328" t="s">
        <v>60</v>
      </c>
      <c r="M901" s="328" t="s">
        <v>228</v>
      </c>
      <c r="N901" s="328" t="s">
        <v>227</v>
      </c>
      <c r="O901" s="328" t="s">
        <v>229</v>
      </c>
      <c r="P901" s="346" t="s">
        <v>223</v>
      </c>
    </row>
    <row r="902" spans="1:16" x14ac:dyDescent="0.25">
      <c r="A902" s="341"/>
      <c r="B902" s="341"/>
      <c r="C902" s="341"/>
      <c r="D902" s="341"/>
      <c r="E902" s="341"/>
      <c r="F902" s="341"/>
      <c r="G902" s="341"/>
      <c r="H902" s="341"/>
      <c r="I902" s="341"/>
      <c r="J902" s="341"/>
      <c r="K902" s="330"/>
      <c r="L902" s="330"/>
      <c r="M902" s="330"/>
      <c r="N902" s="330"/>
      <c r="O902" s="330"/>
      <c r="P902" s="340"/>
    </row>
    <row r="903" spans="1:16" ht="16.5" x14ac:dyDescent="0.25">
      <c r="A903" s="173" t="str">
        <f t="shared" ref="A903:A937" si="96">IF(OR(SUM(C903)&lt;360,AND(ROW()&lt;&gt;3,WEEKDAY(C903,WDT)&lt;&gt;1)),"",TRUNC((C903-WEEKDAY(C903,WDT)-DATE(YEAR(C903+4-WEEKDAY(C903,WDT)),1,-10))/7))</f>
        <v/>
      </c>
      <c r="B903" s="174" t="str">
        <f>PROPER(TEXT(C903,"dddd"))</f>
        <v>Tirsdag</v>
      </c>
      <c r="C903" s="175">
        <f>A3</f>
        <v>43753</v>
      </c>
      <c r="D903" s="253"/>
      <c r="E903" s="287">
        <f>IF(B903="mandag",MedarbejderData!$V$27,"0")+IF(B903="tirsdag",MedarbejderData!$W$27,"0")+IF(B903="Onsdag",MedarbejderData!$X$27,"0")+IF(B903="torsdag",MedarbejderData!$Y$27,"0")+IF(B903="fredag",MedarbejderData!$Z$27,"0")+IF(B903="lørdag",MedarbejderData!$AA$27,"0")+IF(B903="søndag",MedarbejderData!$AB$27,"0")</f>
        <v>0</v>
      </c>
      <c r="F903" s="254"/>
      <c r="G903" s="254"/>
      <c r="H903" s="254"/>
      <c r="I903" s="254"/>
      <c r="J903" s="258">
        <f>IF(E903+F903+G903&lt;Beregningsdata!$G$18,E903+F903+G903,E903+F903+G903-Beregningsdata!$G$17)</f>
        <v>0</v>
      </c>
      <c r="K903" s="259" t="str">
        <f>IF(J903&gt;Beregningsdata!$G$26,Beregningsdata!$F$26,IF(AND(J903&lt;J903+Beregningsdata!$F$26,J903&gt;Beregningsdata!$F$25),J903-Beregningsdata!$F$25,""))</f>
        <v/>
      </c>
      <c r="L903" s="259" t="str">
        <f>IF(J903&gt;Beregningsdata!$F$27,J903-Beregningsdata!$F$27,"")</f>
        <v/>
      </c>
      <c r="M903" s="254"/>
      <c r="N903" s="254"/>
      <c r="O903" s="254"/>
      <c r="P903" s="210">
        <f>IF(D903="Ferie",Beregningsdata!$E$6,"0")+IF(D903="Feriefridag",Beregningsdata!$E$12,"0")+IF(D903="Fri",Beregningsdata!$E$11,"0")+IF(D903="Syg",Beregningsdata!$E$8,"0")+IF(D903="Barns Sygedag",Beregningsdata!$E$9,"0")+IF(D903="Barsel",Beregningsdata!$E$10,"0")</f>
        <v>0</v>
      </c>
    </row>
    <row r="904" spans="1:16" ht="16.5" x14ac:dyDescent="0.25">
      <c r="A904" s="173" t="str">
        <f t="shared" si="96"/>
        <v/>
      </c>
      <c r="B904" s="174" t="str">
        <f t="shared" ref="B904:B937" si="97">PROPER(TEXT(C904,"dddd"))</f>
        <v>Onsdag</v>
      </c>
      <c r="C904" s="176">
        <f>C903+1</f>
        <v>43754</v>
      </c>
      <c r="D904" s="253"/>
      <c r="E904" s="287">
        <f>IF(B904="mandag",MedarbejderData!$V$27,"0")+IF(B904="tirsdag",MedarbejderData!$W$27,"0")+IF(B904="Onsdag",MedarbejderData!$X$27,"0")+IF(B904="torsdag",MedarbejderData!$Y$27,"0")+IF(B904="fredag",MedarbejderData!$Z$27,"0")+IF(B904="lørdag",MedarbejderData!$AA$27,"0")+IF(B904="søndag",MedarbejderData!$AB$27,"0")</f>
        <v>0</v>
      </c>
      <c r="F904" s="254"/>
      <c r="G904" s="254"/>
      <c r="H904" s="254"/>
      <c r="I904" s="254"/>
      <c r="J904" s="258">
        <f>IF(E904+F904+G904&lt;Beregningsdata!$G$18,E904+F904+G904,E904+F904+G904-Beregningsdata!$G$17)</f>
        <v>0</v>
      </c>
      <c r="K904" s="259" t="str">
        <f>IF(J904&gt;Beregningsdata!$G$26,Beregningsdata!$F$26,IF(AND(J904&lt;J904+Beregningsdata!$F$26,J904&gt;Beregningsdata!$F$25),J904-Beregningsdata!$F$25,""))</f>
        <v/>
      </c>
      <c r="L904" s="259" t="str">
        <f>IF(J904&gt;Beregningsdata!$F$27,J904-Beregningsdata!$F$27,"")</f>
        <v/>
      </c>
      <c r="M904" s="254"/>
      <c r="N904" s="254"/>
      <c r="O904" s="254"/>
      <c r="P904" s="211">
        <f>IF(D904="Ferie",Beregningsdata!$E$6,"0")+IF(D904="Feriefridag",Beregningsdata!$E$12,"0")+IF(D904="Fri",Beregningsdata!$E$11,"0")+IF(D904="Syg",Beregningsdata!$E$8,"0")+IF(D904="Barns Sygedag",Beregningsdata!$E$9,"0")+IF(D904="Barsel",Beregningsdata!$E$10,"0")</f>
        <v>0</v>
      </c>
    </row>
    <row r="905" spans="1:16" ht="16.5" x14ac:dyDescent="0.25">
      <c r="A905" s="173" t="str">
        <f t="shared" si="96"/>
        <v/>
      </c>
      <c r="B905" s="174" t="str">
        <f t="shared" si="97"/>
        <v>Torsdag</v>
      </c>
      <c r="C905" s="176">
        <f t="shared" ref="C905:C937" si="98">C904+1</f>
        <v>43755</v>
      </c>
      <c r="D905" s="253"/>
      <c r="E905" s="287">
        <f>IF(B905="mandag",MedarbejderData!$V$27,"0")+IF(B905="tirsdag",MedarbejderData!$W$27,"0")+IF(B905="Onsdag",MedarbejderData!$X$27,"0")+IF(B905="torsdag",MedarbejderData!$Y$27,"0")+IF(B905="fredag",MedarbejderData!$Z$27,"0")+IF(B905="lørdag",MedarbejderData!$AA$27,"0")+IF(B905="søndag",MedarbejderData!$AB$27,"0")</f>
        <v>0</v>
      </c>
      <c r="F905" s="254"/>
      <c r="G905" s="254"/>
      <c r="H905" s="254"/>
      <c r="I905" s="254"/>
      <c r="J905" s="258">
        <f>IF(E905+F905+G905&lt;Beregningsdata!$G$18,E905+F905+G905,E905+F905+G905-Beregningsdata!$G$17)</f>
        <v>0</v>
      </c>
      <c r="K905" s="259" t="str">
        <f>IF(J905&gt;Beregningsdata!$G$26,Beregningsdata!$F$26,IF(AND(J905&lt;J905+Beregningsdata!$F$26,J905&gt;Beregningsdata!$F$25),J905-Beregningsdata!$F$25,""))</f>
        <v/>
      </c>
      <c r="L905" s="259" t="str">
        <f>IF(J905&gt;Beregningsdata!$F$27,J905-Beregningsdata!$F$27,"")</f>
        <v/>
      </c>
      <c r="M905" s="254"/>
      <c r="N905" s="254"/>
      <c r="O905" s="254"/>
      <c r="P905" s="211">
        <f>IF(D905="Ferie",Beregningsdata!$E$6,"0")+IF(D905="Feriefridag",Beregningsdata!$E$12,"0")+IF(D905="Fri",Beregningsdata!$E$11,"0")+IF(D905="Syg",Beregningsdata!$E$8,"0")+IF(D905="Barns Sygedag",Beregningsdata!$E$9,"0")+IF(D905="Barsel",Beregningsdata!$E$10,"0")</f>
        <v>0</v>
      </c>
    </row>
    <row r="906" spans="1:16" ht="16.5" x14ac:dyDescent="0.25">
      <c r="A906" s="173" t="str">
        <f t="shared" si="96"/>
        <v/>
      </c>
      <c r="B906" s="174" t="str">
        <f t="shared" si="97"/>
        <v>Fredag</v>
      </c>
      <c r="C906" s="176">
        <f t="shared" si="98"/>
        <v>43756</v>
      </c>
      <c r="D906" s="253"/>
      <c r="E906" s="287">
        <f>IF(B906="mandag",MedarbejderData!$V$27,"0")+IF(B906="tirsdag",MedarbejderData!$W$27,"0")+IF(B906="Onsdag",MedarbejderData!$X$27,"0")+IF(B906="torsdag",MedarbejderData!$Y$27,"0")+IF(B906="fredag",MedarbejderData!$Z$27,"0")+IF(B906="lørdag",MedarbejderData!$AA$27,"0")+IF(B906="søndag",MedarbejderData!$AB$27,"0")</f>
        <v>0</v>
      </c>
      <c r="F906" s="254"/>
      <c r="G906" s="254"/>
      <c r="H906" s="254"/>
      <c r="I906" s="254"/>
      <c r="J906" s="258">
        <f>IF(E906+F906+G906&lt;Beregningsdata!$G$18,E906+F906+G906,E906+F906+G906-Beregningsdata!$G$17)</f>
        <v>0</v>
      </c>
      <c r="K906" s="259" t="str">
        <f>IF(J906&gt;Beregningsdata!$G$26,Beregningsdata!$F$26,IF(AND(J906&lt;J906+Beregningsdata!$F$26,J906&gt;Beregningsdata!$F$25),J906-Beregningsdata!$F$25,""))</f>
        <v/>
      </c>
      <c r="L906" s="259" t="str">
        <f>IF(J906&gt;Beregningsdata!$F$27,J906-Beregningsdata!$F$27,"")</f>
        <v/>
      </c>
      <c r="M906" s="254"/>
      <c r="N906" s="254"/>
      <c r="O906" s="254"/>
      <c r="P906" s="211">
        <f>IF(D906="Ferie",Beregningsdata!$E$6,"0")+IF(D906="Feriefridag",Beregningsdata!$E$12,"0")+IF(D906="Fri",Beregningsdata!$E$11,"0")+IF(D906="Syg",Beregningsdata!$E$8,"0")+IF(D906="Barns Sygedag",Beregningsdata!$E$9,"0")+IF(D906="Barsel",Beregningsdata!$E$10,"0")</f>
        <v>0</v>
      </c>
    </row>
    <row r="907" spans="1:16" ht="16.5" x14ac:dyDescent="0.25">
      <c r="A907" s="173" t="str">
        <f t="shared" si="96"/>
        <v/>
      </c>
      <c r="B907" s="174" t="str">
        <f t="shared" si="97"/>
        <v>Lørdag</v>
      </c>
      <c r="C907" s="176">
        <f t="shared" si="98"/>
        <v>43757</v>
      </c>
      <c r="D907" s="253"/>
      <c r="E907" s="287">
        <f>IF(B907="mandag",MedarbejderData!$V$27,"0")+IF(B907="tirsdag",MedarbejderData!$W$27,"0")+IF(B907="Onsdag",MedarbejderData!$X$27,"0")+IF(B907="torsdag",MedarbejderData!$Y$27,"0")+IF(B907="fredag",MedarbejderData!$Z$27,"0")+IF(B907="lørdag",MedarbejderData!$AA$27,"0")+IF(B907="søndag",MedarbejderData!$AB$27,"0")</f>
        <v>0</v>
      </c>
      <c r="F907" s="254"/>
      <c r="G907" s="254"/>
      <c r="H907" s="254"/>
      <c r="I907" s="254"/>
      <c r="J907" s="258">
        <f>IF(E907+F907+G907&lt;Beregningsdata!$G$18,E907+F907+G907,E907+F907+G907-Beregningsdata!$G$17)</f>
        <v>0</v>
      </c>
      <c r="K907" s="259" t="str">
        <f>IF(J907&gt;Beregningsdata!$G$26,Beregningsdata!$F$26,IF(AND(J907&lt;J907+Beregningsdata!$F$26,J907&gt;Beregningsdata!$F$25),J907-Beregningsdata!$F$25,""))</f>
        <v/>
      </c>
      <c r="L907" s="259" t="str">
        <f>IF(J907&gt;Beregningsdata!$F$27,J907-Beregningsdata!$F$27,"")</f>
        <v/>
      </c>
      <c r="M907" s="254"/>
      <c r="N907" s="254"/>
      <c r="O907" s="254"/>
      <c r="P907" s="211">
        <f>IF(D907="Ferie",Beregningsdata!$E$6,"0")+IF(D907="Feriefridag",Beregningsdata!$E$12,"0")+IF(D907="Fri",Beregningsdata!$E$11,"0")+IF(D907="Syg",Beregningsdata!$E$8,"0")+IF(D907="Barns Sygedag",Beregningsdata!$E$9,"0")+IF(D907="Barsel",Beregningsdata!$E$10,"0")</f>
        <v>0</v>
      </c>
    </row>
    <row r="908" spans="1:16" ht="16.5" x14ac:dyDescent="0.25">
      <c r="A908" s="173" t="str">
        <f t="shared" si="96"/>
        <v/>
      </c>
      <c r="B908" s="174" t="str">
        <f t="shared" si="97"/>
        <v>Søndag</v>
      </c>
      <c r="C908" s="176">
        <f t="shared" si="98"/>
        <v>43758</v>
      </c>
      <c r="D908" s="253"/>
      <c r="E908" s="287">
        <f>IF(B908="mandag",MedarbejderData!$V$27,"0")+IF(B908="tirsdag",MedarbejderData!$W$27,"0")+IF(B908="Onsdag",MedarbejderData!$X$27,"0")+IF(B908="torsdag",MedarbejderData!$Y$27,"0")+IF(B908="fredag",MedarbejderData!$Z$27,"0")+IF(B908="lørdag",MedarbejderData!$AA$27,"0")+IF(B908="søndag",MedarbejderData!$AB$27,"0")</f>
        <v>0</v>
      </c>
      <c r="F908" s="254"/>
      <c r="G908" s="254"/>
      <c r="H908" s="254"/>
      <c r="I908" s="254"/>
      <c r="J908" s="258">
        <f>IF(E908+F908+G908&lt;Beregningsdata!$G$18,E908+F908+G908,E908+F908+G908-Beregningsdata!$G$17)</f>
        <v>0</v>
      </c>
      <c r="K908" s="259" t="str">
        <f>IF(J908&gt;Beregningsdata!$G$26,Beregningsdata!$F$26,IF(AND(J908&lt;J908+Beregningsdata!$F$26,J908&gt;Beregningsdata!$F$25),J908-Beregningsdata!$F$25,""))</f>
        <v/>
      </c>
      <c r="L908" s="259" t="str">
        <f>IF(J908&gt;Beregningsdata!$F$27,J908-Beregningsdata!$F$27,"")</f>
        <v/>
      </c>
      <c r="M908" s="254"/>
      <c r="N908" s="254"/>
      <c r="O908" s="254"/>
      <c r="P908" s="211">
        <f>IF(D908="Ferie",Beregningsdata!$E$6,"0")+IF(D908="Feriefridag",Beregningsdata!$E$12,"0")+IF(D908="Fri",Beregningsdata!$E$11,"0")+IF(D908="Syg",Beregningsdata!$E$8,"0")+IF(D908="Barns Sygedag",Beregningsdata!$E$9,"0")+IF(D908="Barsel",Beregningsdata!$E$10,"0")</f>
        <v>0</v>
      </c>
    </row>
    <row r="909" spans="1:16" ht="16.5" x14ac:dyDescent="0.25">
      <c r="A909" s="173">
        <f t="shared" si="96"/>
        <v>43</v>
      </c>
      <c r="B909" s="174" t="str">
        <f t="shared" si="97"/>
        <v>Mandag</v>
      </c>
      <c r="C909" s="176">
        <f t="shared" si="98"/>
        <v>43759</v>
      </c>
      <c r="D909" s="253"/>
      <c r="E909" s="287">
        <f>IF(B909="mandag",MedarbejderData!$V$27,"0")+IF(B909="tirsdag",MedarbejderData!$W$27,"0")+IF(B909="Onsdag",MedarbejderData!$X$27,"0")+IF(B909="torsdag",MedarbejderData!$Y$27,"0")+IF(B909="fredag",MedarbejderData!$Z$27,"0")+IF(B909="lørdag",MedarbejderData!$AA$27,"0")+IF(B909="søndag",MedarbejderData!$AB$27,"0")</f>
        <v>0</v>
      </c>
      <c r="F909" s="254"/>
      <c r="G909" s="254"/>
      <c r="H909" s="254"/>
      <c r="I909" s="254"/>
      <c r="J909" s="258">
        <f>IF(E909+F909+G909&lt;Beregningsdata!$G$18,E909+F909+G909,E909+F909+G909-Beregningsdata!$G$17)</f>
        <v>0</v>
      </c>
      <c r="K909" s="259" t="str">
        <f>IF(J909&gt;Beregningsdata!$G$26,Beregningsdata!$F$26,IF(AND(J909&lt;J909+Beregningsdata!$F$26,J909&gt;Beregningsdata!$F$25),J909-Beregningsdata!$F$25,""))</f>
        <v/>
      </c>
      <c r="L909" s="259" t="str">
        <f>IF(J909&gt;Beregningsdata!$F$27,J909-Beregningsdata!$F$27,"")</f>
        <v/>
      </c>
      <c r="M909" s="254"/>
      <c r="N909" s="254"/>
      <c r="O909" s="254"/>
      <c r="P909" s="211">
        <f>IF(D909="Ferie",Beregningsdata!$E$6,"0")+IF(D909="Feriefridag",Beregningsdata!$E$12,"0")+IF(D909="Fri",Beregningsdata!$E$11,"0")+IF(D909="Syg",Beregningsdata!$E$8,"0")+IF(D909="Barns Sygedag",Beregningsdata!$E$9,"0")+IF(D909="Barsel",Beregningsdata!$E$10,"0")</f>
        <v>0</v>
      </c>
    </row>
    <row r="910" spans="1:16" ht="16.5" x14ac:dyDescent="0.25">
      <c r="A910" s="173" t="str">
        <f t="shared" si="96"/>
        <v/>
      </c>
      <c r="B910" s="174" t="str">
        <f t="shared" si="97"/>
        <v>Tirsdag</v>
      </c>
      <c r="C910" s="176">
        <f t="shared" si="98"/>
        <v>43760</v>
      </c>
      <c r="D910" s="253"/>
      <c r="E910" s="287">
        <f>IF(B910="mandag",MedarbejderData!$V$27,"0")+IF(B910="tirsdag",MedarbejderData!$W$27,"0")+IF(B910="Onsdag",MedarbejderData!$X$27,"0")+IF(B910="torsdag",MedarbejderData!$Y$27,"0")+IF(B910="fredag",MedarbejderData!$Z$27,"0")+IF(B910="lørdag",MedarbejderData!$AA$27,"0")+IF(B910="søndag",MedarbejderData!$AB$27,"0")</f>
        <v>0</v>
      </c>
      <c r="F910" s="254"/>
      <c r="G910" s="254"/>
      <c r="H910" s="254"/>
      <c r="I910" s="254"/>
      <c r="J910" s="258">
        <f>IF(E910+F910+G910&lt;Beregningsdata!$G$18,E910+F910+G910,E910+F910+G910-Beregningsdata!$G$17)</f>
        <v>0</v>
      </c>
      <c r="K910" s="259" t="str">
        <f>IF(J910&gt;Beregningsdata!$G$26,Beregningsdata!$F$26,IF(AND(J910&lt;J910+Beregningsdata!$F$26,J910&gt;Beregningsdata!$F$25),J910-Beregningsdata!$F$25,""))</f>
        <v/>
      </c>
      <c r="L910" s="259" t="str">
        <f>IF(J910&gt;Beregningsdata!$F$27,J910-Beregningsdata!$F$27,"")</f>
        <v/>
      </c>
      <c r="M910" s="254"/>
      <c r="N910" s="254"/>
      <c r="O910" s="254"/>
      <c r="P910" s="211">
        <f>IF(D910="Ferie",Beregningsdata!$E$6,"0")+IF(D910="Feriefridag",Beregningsdata!$E$12,"0")+IF(D910="Fri",Beregningsdata!$E$11,"0")+IF(D910="Syg",Beregningsdata!$E$8,"0")+IF(D910="Barns Sygedag",Beregningsdata!$E$9,"0")+IF(D910="Barsel",Beregningsdata!$E$10,"0")</f>
        <v>0</v>
      </c>
    </row>
    <row r="911" spans="1:16" ht="16.5" x14ac:dyDescent="0.25">
      <c r="A911" s="173" t="str">
        <f t="shared" si="96"/>
        <v/>
      </c>
      <c r="B911" s="174" t="str">
        <f t="shared" si="97"/>
        <v>Onsdag</v>
      </c>
      <c r="C911" s="176">
        <f t="shared" si="98"/>
        <v>43761</v>
      </c>
      <c r="D911" s="253"/>
      <c r="E911" s="287">
        <f>IF(B911="mandag",MedarbejderData!$V$27,"0")+IF(B911="tirsdag",MedarbejderData!$W$27,"0")+IF(B911="Onsdag",MedarbejderData!$X$27,"0")+IF(B911="torsdag",MedarbejderData!$Y$27,"0")+IF(B911="fredag",MedarbejderData!$Z$27,"0")+IF(B911="lørdag",MedarbejderData!$AA$27,"0")+IF(B911="søndag",MedarbejderData!$AB$27,"0")</f>
        <v>0</v>
      </c>
      <c r="F911" s="254"/>
      <c r="G911" s="254"/>
      <c r="H911" s="254"/>
      <c r="I911" s="254"/>
      <c r="J911" s="258">
        <f>IF(E911+F911+G911&lt;Beregningsdata!$G$18,E911+F911+G911,E911+F911+G911-Beregningsdata!$G$17)</f>
        <v>0</v>
      </c>
      <c r="K911" s="259" t="str">
        <f>IF(J911&gt;Beregningsdata!$G$26,Beregningsdata!$F$26,IF(AND(J911&lt;J911+Beregningsdata!$F$26,J911&gt;Beregningsdata!$F$25),J911-Beregningsdata!$F$25,""))</f>
        <v/>
      </c>
      <c r="L911" s="259" t="str">
        <f>IF(J911&gt;Beregningsdata!$F$27,J911-Beregningsdata!$F$27,"")</f>
        <v/>
      </c>
      <c r="M911" s="254"/>
      <c r="N911" s="254"/>
      <c r="O911" s="254"/>
      <c r="P911" s="211">
        <f>IF(D911="Ferie",Beregningsdata!$E$6,"0")+IF(D911="Feriefridag",Beregningsdata!$E$12,"0")+IF(D911="Fri",Beregningsdata!$E$11,"0")+IF(D911="Syg",Beregningsdata!$E$8,"0")+IF(D911="Barns Sygedag",Beregningsdata!$E$9,"0")+IF(D911="Barsel",Beregningsdata!$E$10,"0")</f>
        <v>0</v>
      </c>
    </row>
    <row r="912" spans="1:16" ht="16.5" x14ac:dyDescent="0.25">
      <c r="A912" s="173" t="str">
        <f t="shared" si="96"/>
        <v/>
      </c>
      <c r="B912" s="174" t="str">
        <f t="shared" si="97"/>
        <v>Torsdag</v>
      </c>
      <c r="C912" s="176">
        <f t="shared" si="98"/>
        <v>43762</v>
      </c>
      <c r="D912" s="253"/>
      <c r="E912" s="287">
        <f>IF(B912="mandag",MedarbejderData!$V$27,"0")+IF(B912="tirsdag",MedarbejderData!$W$27,"0")+IF(B912="Onsdag",MedarbejderData!$X$27,"0")+IF(B912="torsdag",MedarbejderData!$Y$27,"0")+IF(B912="fredag",MedarbejderData!$Z$27,"0")+IF(B912="lørdag",MedarbejderData!$AA$27,"0")+IF(B912="søndag",MedarbejderData!$AB$27,"0")</f>
        <v>0</v>
      </c>
      <c r="F912" s="254"/>
      <c r="G912" s="254"/>
      <c r="H912" s="254"/>
      <c r="I912" s="254"/>
      <c r="J912" s="258">
        <f>IF(E912+F912+G912&lt;Beregningsdata!$G$18,E912+F912+G912,E912+F912+G912-Beregningsdata!$G$17)</f>
        <v>0</v>
      </c>
      <c r="K912" s="259" t="str">
        <f>IF(J912&gt;Beregningsdata!$G$26,Beregningsdata!$F$26,IF(AND(J912&lt;J912+Beregningsdata!$F$26,J912&gt;Beregningsdata!$F$25),J912-Beregningsdata!$F$25,""))</f>
        <v/>
      </c>
      <c r="L912" s="259" t="str">
        <f>IF(J912&gt;Beregningsdata!$F$27,J912-Beregningsdata!$F$27,"")</f>
        <v/>
      </c>
      <c r="M912" s="254"/>
      <c r="N912" s="254"/>
      <c r="O912" s="254"/>
      <c r="P912" s="211">
        <f>IF(D912="Ferie",Beregningsdata!$E$6,"0")+IF(D912="Feriefridag",Beregningsdata!$E$12,"0")+IF(D912="Fri",Beregningsdata!$E$11,"0")+IF(D912="Syg",Beregningsdata!$E$8,"0")+IF(D912="Barns Sygedag",Beregningsdata!$E$9,"0")+IF(D912="Barsel",Beregningsdata!$E$10,"0")</f>
        <v>0</v>
      </c>
    </row>
    <row r="913" spans="1:16" ht="16.5" x14ac:dyDescent="0.25">
      <c r="A913" s="173" t="str">
        <f t="shared" si="96"/>
        <v/>
      </c>
      <c r="B913" s="174" t="str">
        <f t="shared" si="97"/>
        <v>Fredag</v>
      </c>
      <c r="C913" s="176">
        <f t="shared" si="98"/>
        <v>43763</v>
      </c>
      <c r="D913" s="253"/>
      <c r="E913" s="287">
        <f>IF(B913="mandag",MedarbejderData!$V$27,"0")+IF(B913="tirsdag",MedarbejderData!$W$27,"0")+IF(B913="Onsdag",MedarbejderData!$X$27,"0")+IF(B913="torsdag",MedarbejderData!$Y$27,"0")+IF(B913="fredag",MedarbejderData!$Z$27,"0")+IF(B913="lørdag",MedarbejderData!$AA$27,"0")+IF(B913="søndag",MedarbejderData!$AB$27,"0")</f>
        <v>0</v>
      </c>
      <c r="F913" s="254"/>
      <c r="G913" s="254"/>
      <c r="H913" s="254"/>
      <c r="I913" s="254"/>
      <c r="J913" s="258">
        <f>IF(E913+F913+G913&lt;Beregningsdata!$G$18,E913+F913+G913,E913+F913+G913-Beregningsdata!$G$17)</f>
        <v>0</v>
      </c>
      <c r="K913" s="259" t="str">
        <f>IF(J913&gt;Beregningsdata!$G$26,Beregningsdata!$F$26,IF(AND(J913&lt;J913+Beregningsdata!$F$26,J913&gt;Beregningsdata!$F$25),J913-Beregningsdata!$F$25,""))</f>
        <v/>
      </c>
      <c r="L913" s="259" t="str">
        <f>IF(J913&gt;Beregningsdata!$F$27,J913-Beregningsdata!$F$27,"")</f>
        <v/>
      </c>
      <c r="M913" s="254"/>
      <c r="N913" s="254"/>
      <c r="O913" s="254"/>
      <c r="P913" s="211">
        <f>IF(D913="Ferie",Beregningsdata!$E$6,"0")+IF(D913="Feriefridag",Beregningsdata!$E$12,"0")+IF(D913="Fri",Beregningsdata!$E$11,"0")+IF(D913="Syg",Beregningsdata!$E$8,"0")+IF(D913="Barns Sygedag",Beregningsdata!$E$9,"0")+IF(D913="Barsel",Beregningsdata!$E$10,"0")</f>
        <v>0</v>
      </c>
    </row>
    <row r="914" spans="1:16" ht="16.5" x14ac:dyDescent="0.25">
      <c r="A914" s="173" t="str">
        <f t="shared" si="96"/>
        <v/>
      </c>
      <c r="B914" s="174" t="str">
        <f t="shared" si="97"/>
        <v>Lørdag</v>
      </c>
      <c r="C914" s="176">
        <f t="shared" si="98"/>
        <v>43764</v>
      </c>
      <c r="D914" s="253"/>
      <c r="E914" s="287">
        <f>IF(B914="mandag",MedarbejderData!$V$27,"0")+IF(B914="tirsdag",MedarbejderData!$W$27,"0")+IF(B914="Onsdag",MedarbejderData!$X$27,"0")+IF(B914="torsdag",MedarbejderData!$Y$27,"0")+IF(B914="fredag",MedarbejderData!$Z$27,"0")+IF(B914="lørdag",MedarbejderData!$AA$27,"0")+IF(B914="søndag",MedarbejderData!$AB$27,"0")</f>
        <v>0</v>
      </c>
      <c r="F914" s="254"/>
      <c r="G914" s="254"/>
      <c r="H914" s="254"/>
      <c r="I914" s="254"/>
      <c r="J914" s="258">
        <f>IF(E914+F914+G914&lt;Beregningsdata!$G$18,E914+F914+G914,E914+F914+G914-Beregningsdata!$G$17)</f>
        <v>0</v>
      </c>
      <c r="K914" s="259" t="str">
        <f>IF(J914&gt;Beregningsdata!$G$26,Beregningsdata!$F$26,IF(AND(J914&lt;J914+Beregningsdata!$F$26,J914&gt;Beregningsdata!$F$25),J914-Beregningsdata!$F$25,""))</f>
        <v/>
      </c>
      <c r="L914" s="259" t="str">
        <f>IF(J914&gt;Beregningsdata!$F$27,J914-Beregningsdata!$F$27,"")</f>
        <v/>
      </c>
      <c r="M914" s="254"/>
      <c r="N914" s="254"/>
      <c r="O914" s="254"/>
      <c r="P914" s="211">
        <f>IF(D914="Ferie",Beregningsdata!$E$6,"0")+IF(D914="Feriefridag",Beregningsdata!$E$12,"0")+IF(D914="Fri",Beregningsdata!$E$11,"0")+IF(D914="Syg",Beregningsdata!$E$8,"0")+IF(D914="Barns Sygedag",Beregningsdata!$E$9,"0")+IF(D914="Barsel",Beregningsdata!$E$10,"0")</f>
        <v>0</v>
      </c>
    </row>
    <row r="915" spans="1:16" ht="16.5" x14ac:dyDescent="0.25">
      <c r="A915" s="173" t="str">
        <f t="shared" si="96"/>
        <v/>
      </c>
      <c r="B915" s="174" t="str">
        <f t="shared" si="97"/>
        <v>Søndag</v>
      </c>
      <c r="C915" s="176">
        <f t="shared" si="98"/>
        <v>43765</v>
      </c>
      <c r="D915" s="253"/>
      <c r="E915" s="287">
        <f>IF(B915="mandag",MedarbejderData!$V$27,"0")+IF(B915="tirsdag",MedarbejderData!$W$27,"0")+IF(B915="Onsdag",MedarbejderData!$X$27,"0")+IF(B915="torsdag",MedarbejderData!$Y$27,"0")+IF(B915="fredag",MedarbejderData!$Z$27,"0")+IF(B915="lørdag",MedarbejderData!$AA$27,"0")+IF(B915="søndag",MedarbejderData!$AB$27,"0")</f>
        <v>0</v>
      </c>
      <c r="F915" s="254"/>
      <c r="G915" s="254"/>
      <c r="H915" s="254"/>
      <c r="I915" s="254"/>
      <c r="J915" s="258">
        <f>IF(E915+F915+G915&lt;Beregningsdata!$G$18,E915+F915+G915,E915+F915+G915-Beregningsdata!$G$17)</f>
        <v>0</v>
      </c>
      <c r="K915" s="259" t="str">
        <f>IF(J915&gt;Beregningsdata!$G$26,Beregningsdata!$F$26,IF(AND(J915&lt;J915+Beregningsdata!$F$26,J915&gt;Beregningsdata!$F$25),J915-Beregningsdata!$F$25,""))</f>
        <v/>
      </c>
      <c r="L915" s="259" t="str">
        <f>IF(J915&gt;Beregningsdata!$F$27,J915-Beregningsdata!$F$27,"")</f>
        <v/>
      </c>
      <c r="M915" s="254"/>
      <c r="N915" s="254"/>
      <c r="O915" s="254"/>
      <c r="P915" s="211">
        <f>IF(D915="Ferie",Beregningsdata!$E$6,"0")+IF(D915="Feriefridag",Beregningsdata!$E$12,"0")+IF(D915="Fri",Beregningsdata!$E$11,"0")+IF(D915="Syg",Beregningsdata!$E$8,"0")+IF(D915="Barns Sygedag",Beregningsdata!$E$9,"0")+IF(D915="Barsel",Beregningsdata!$E$10,"0")</f>
        <v>0</v>
      </c>
    </row>
    <row r="916" spans="1:16" ht="16.5" x14ac:dyDescent="0.25">
      <c r="A916" s="173">
        <f t="shared" si="96"/>
        <v>44</v>
      </c>
      <c r="B916" s="174" t="str">
        <f t="shared" si="97"/>
        <v>Mandag</v>
      </c>
      <c r="C916" s="176">
        <f t="shared" si="98"/>
        <v>43766</v>
      </c>
      <c r="D916" s="253"/>
      <c r="E916" s="287">
        <f>IF(B916="mandag",MedarbejderData!$V$27,"0")+IF(B916="tirsdag",MedarbejderData!$W$27,"0")+IF(B916="Onsdag",MedarbejderData!$X$27,"0")+IF(B916="torsdag",MedarbejderData!$Y$27,"0")+IF(B916="fredag",MedarbejderData!$Z$27,"0")+IF(B916="lørdag",MedarbejderData!$AA$27,"0")+IF(B916="søndag",MedarbejderData!$AB$27,"0")</f>
        <v>0</v>
      </c>
      <c r="F916" s="254"/>
      <c r="G916" s="254"/>
      <c r="H916" s="254"/>
      <c r="I916" s="254"/>
      <c r="J916" s="258">
        <f>IF(E916+F916+G916&lt;Beregningsdata!$G$18,E916+F916+G916,E916+F916+G916-Beregningsdata!$G$17)</f>
        <v>0</v>
      </c>
      <c r="K916" s="259" t="str">
        <f>IF(J916&gt;Beregningsdata!$G$26,Beregningsdata!$F$26,IF(AND(J916&lt;J916+Beregningsdata!$F$26,J916&gt;Beregningsdata!$F$25),J916-Beregningsdata!$F$25,""))</f>
        <v/>
      </c>
      <c r="L916" s="259" t="str">
        <f>IF(J916&gt;Beregningsdata!$F$27,J916-Beregningsdata!$F$27,"")</f>
        <v/>
      </c>
      <c r="M916" s="254"/>
      <c r="N916" s="254"/>
      <c r="O916" s="254"/>
      <c r="P916" s="211">
        <f>IF(D916="Ferie",Beregningsdata!$E$6,"0")+IF(D916="Feriefridag",Beregningsdata!$E$12,"0")+IF(D916="Fri",Beregningsdata!$E$11,"0")+IF(D916="Syg",Beregningsdata!$E$8,"0")+IF(D916="Barns Sygedag",Beregningsdata!$E$9,"0")+IF(D916="Barsel",Beregningsdata!$E$10,"0")</f>
        <v>0</v>
      </c>
    </row>
    <row r="917" spans="1:16" ht="16.5" x14ac:dyDescent="0.25">
      <c r="A917" s="173" t="str">
        <f t="shared" si="96"/>
        <v/>
      </c>
      <c r="B917" s="174" t="str">
        <f t="shared" si="97"/>
        <v>Tirsdag</v>
      </c>
      <c r="C917" s="176">
        <f t="shared" si="98"/>
        <v>43767</v>
      </c>
      <c r="D917" s="253"/>
      <c r="E917" s="287">
        <f>IF(B917="mandag",MedarbejderData!$V$27,"0")+IF(B917="tirsdag",MedarbejderData!$W$27,"0")+IF(B917="Onsdag",MedarbejderData!$X$27,"0")+IF(B917="torsdag",MedarbejderData!$Y$27,"0")+IF(B917="fredag",MedarbejderData!$Z$27,"0")+IF(B917="lørdag",MedarbejderData!$AA$27,"0")+IF(B917="søndag",MedarbejderData!$AB$27,"0")</f>
        <v>0</v>
      </c>
      <c r="F917" s="254"/>
      <c r="G917" s="254"/>
      <c r="H917" s="254"/>
      <c r="I917" s="254"/>
      <c r="J917" s="258">
        <f>IF(E917+F917+G917&lt;Beregningsdata!$G$18,E917+F917+G917,E917+F917+G917-Beregningsdata!$G$17)</f>
        <v>0</v>
      </c>
      <c r="K917" s="259" t="str">
        <f>IF(J917&gt;Beregningsdata!$G$26,Beregningsdata!$F$26,IF(AND(J917&lt;J917+Beregningsdata!$F$26,J917&gt;Beregningsdata!$F$25),J917-Beregningsdata!$F$25,""))</f>
        <v/>
      </c>
      <c r="L917" s="259" t="str">
        <f>IF(J917&gt;Beregningsdata!$F$27,J917-Beregningsdata!$F$27,"")</f>
        <v/>
      </c>
      <c r="M917" s="254"/>
      <c r="N917" s="254"/>
      <c r="O917" s="254"/>
      <c r="P917" s="211">
        <f>IF(D917="Ferie",Beregningsdata!$E$6,"0")+IF(D917="Feriefridag",Beregningsdata!$E$12,"0")+IF(D917="Fri",Beregningsdata!$E$11,"0")+IF(D917="Syg",Beregningsdata!$E$8,"0")+IF(D917="Barns Sygedag",Beregningsdata!$E$9,"0")+IF(D917="Barsel",Beregningsdata!$E$10,"0")</f>
        <v>0</v>
      </c>
    </row>
    <row r="918" spans="1:16" ht="16.5" x14ac:dyDescent="0.25">
      <c r="A918" s="173" t="str">
        <f t="shared" si="96"/>
        <v/>
      </c>
      <c r="B918" s="174" t="str">
        <f t="shared" si="97"/>
        <v>Onsdag</v>
      </c>
      <c r="C918" s="176">
        <f t="shared" si="98"/>
        <v>43768</v>
      </c>
      <c r="D918" s="253"/>
      <c r="E918" s="287">
        <f>IF(B918="mandag",MedarbejderData!$V$27,"0")+IF(B918="tirsdag",MedarbejderData!$W$27,"0")+IF(B918="Onsdag",MedarbejderData!$X$27,"0")+IF(B918="torsdag",MedarbejderData!$Y$27,"0")+IF(B918="fredag",MedarbejderData!$Z$27,"0")+IF(B918="lørdag",MedarbejderData!$AA$27,"0")+IF(B918="søndag",MedarbejderData!$AB$27,"0")</f>
        <v>0</v>
      </c>
      <c r="F918" s="254"/>
      <c r="G918" s="254"/>
      <c r="H918" s="254"/>
      <c r="I918" s="254"/>
      <c r="J918" s="258">
        <f>IF(E918+F918+G918&lt;Beregningsdata!$G$18,E918+F918+G918,E918+F918+G918-Beregningsdata!$G$17)</f>
        <v>0</v>
      </c>
      <c r="K918" s="259" t="str">
        <f>IF(J918&gt;Beregningsdata!$G$26,Beregningsdata!$F$26,IF(AND(J918&lt;J918+Beregningsdata!$F$26,J918&gt;Beregningsdata!$F$25),J918-Beregningsdata!$F$25,""))</f>
        <v/>
      </c>
      <c r="L918" s="259" t="str">
        <f>IF(J918&gt;Beregningsdata!$F$27,J918-Beregningsdata!$F$27,"")</f>
        <v/>
      </c>
      <c r="M918" s="254"/>
      <c r="N918" s="254"/>
      <c r="O918" s="254"/>
      <c r="P918" s="211">
        <f>IF(D918="Ferie",Beregningsdata!$E$6,"0")+IF(D918="Feriefridag",Beregningsdata!$E$12,"0")+IF(D918="Fri",Beregningsdata!$E$11,"0")+IF(D918="Syg",Beregningsdata!$E$8,"0")+IF(D918="Barns Sygedag",Beregningsdata!$E$9,"0")+IF(D918="Barsel",Beregningsdata!$E$10,"0")</f>
        <v>0</v>
      </c>
    </row>
    <row r="919" spans="1:16" ht="16.5" x14ac:dyDescent="0.25">
      <c r="A919" s="173" t="str">
        <f t="shared" si="96"/>
        <v/>
      </c>
      <c r="B919" s="174" t="str">
        <f t="shared" si="97"/>
        <v>Torsdag</v>
      </c>
      <c r="C919" s="176">
        <f t="shared" si="98"/>
        <v>43769</v>
      </c>
      <c r="D919" s="253"/>
      <c r="E919" s="287">
        <f>IF(B919="mandag",MedarbejderData!$V$27,"0")+IF(B919="tirsdag",MedarbejderData!$W$27,"0")+IF(B919="Onsdag",MedarbejderData!$X$27,"0")+IF(B919="torsdag",MedarbejderData!$Y$27,"0")+IF(B919="fredag",MedarbejderData!$Z$27,"0")+IF(B919="lørdag",MedarbejderData!$AA$27,"0")+IF(B919="søndag",MedarbejderData!$AB$27,"0")</f>
        <v>0</v>
      </c>
      <c r="F919" s="254"/>
      <c r="G919" s="254"/>
      <c r="H919" s="254"/>
      <c r="I919" s="254"/>
      <c r="J919" s="258">
        <f>IF(E919+F919+G919&lt;Beregningsdata!$G$18,E919+F919+G919,E919+F919+G919-Beregningsdata!$G$17)</f>
        <v>0</v>
      </c>
      <c r="K919" s="259" t="str">
        <f>IF(J919&gt;Beregningsdata!$G$26,Beregningsdata!$F$26,IF(AND(J919&lt;J919+Beregningsdata!$F$26,J919&gt;Beregningsdata!$F$25),J919-Beregningsdata!$F$25,""))</f>
        <v/>
      </c>
      <c r="L919" s="259" t="str">
        <f>IF(J919&gt;Beregningsdata!$F$27,J919-Beregningsdata!$F$27,"")</f>
        <v/>
      </c>
      <c r="M919" s="254"/>
      <c r="N919" s="254"/>
      <c r="O919" s="254"/>
      <c r="P919" s="211">
        <f>IF(D919="Ferie",Beregningsdata!$E$6,"0")+IF(D919="Feriefridag",Beregningsdata!$E$12,"0")+IF(D919="Fri",Beregningsdata!$E$11,"0")+IF(D919="Syg",Beregningsdata!$E$8,"0")+IF(D919="Barns Sygedag",Beregningsdata!$E$9,"0")+IF(D919="Barsel",Beregningsdata!$E$10,"0")</f>
        <v>0</v>
      </c>
    </row>
    <row r="920" spans="1:16" ht="16.5" x14ac:dyDescent="0.25">
      <c r="A920" s="173" t="str">
        <f t="shared" si="96"/>
        <v/>
      </c>
      <c r="B920" s="174" t="str">
        <f t="shared" si="97"/>
        <v>Fredag</v>
      </c>
      <c r="C920" s="176">
        <f t="shared" si="98"/>
        <v>43770</v>
      </c>
      <c r="D920" s="253"/>
      <c r="E920" s="287">
        <f>IF(B920="mandag",MedarbejderData!$V$27,"0")+IF(B920="tirsdag",MedarbejderData!$W$27,"0")+IF(B920="Onsdag",MedarbejderData!$X$27,"0")+IF(B920="torsdag",MedarbejderData!$Y$27,"0")+IF(B920="fredag",MedarbejderData!$Z$27,"0")+IF(B920="lørdag",MedarbejderData!$AA$27,"0")+IF(B920="søndag",MedarbejderData!$AB$27,"0")</f>
        <v>0</v>
      </c>
      <c r="F920" s="254"/>
      <c r="G920" s="254"/>
      <c r="H920" s="254"/>
      <c r="I920" s="254"/>
      <c r="J920" s="258">
        <f>IF(E920+F920+G920&lt;Beregningsdata!$G$18,E920+F920+G920,E920+F920+G920-Beregningsdata!$G$17)</f>
        <v>0</v>
      </c>
      <c r="K920" s="259" t="str">
        <f>IF(J920&gt;Beregningsdata!$G$26,Beregningsdata!$F$26,IF(AND(J920&lt;J920+Beregningsdata!$F$26,J920&gt;Beregningsdata!$F$25),J920-Beregningsdata!$F$25,""))</f>
        <v/>
      </c>
      <c r="L920" s="259" t="str">
        <f>IF(J920&gt;Beregningsdata!$F$27,J920-Beregningsdata!$F$27,"")</f>
        <v/>
      </c>
      <c r="M920" s="254"/>
      <c r="N920" s="254"/>
      <c r="O920" s="254"/>
      <c r="P920" s="211">
        <f>IF(D920="Ferie",Beregningsdata!$E$6,"0")+IF(D920="Feriefridag",Beregningsdata!$E$12,"0")+IF(D920="Fri",Beregningsdata!$E$11,"0")+IF(D920="Syg",Beregningsdata!$E$8,"0")+IF(D920="Barns Sygedag",Beregningsdata!$E$9,"0")+IF(D920="Barsel",Beregningsdata!$E$10,"0")</f>
        <v>0</v>
      </c>
    </row>
    <row r="921" spans="1:16" ht="16.5" x14ac:dyDescent="0.25">
      <c r="A921" s="173" t="str">
        <f t="shared" si="96"/>
        <v/>
      </c>
      <c r="B921" s="174" t="str">
        <f t="shared" si="97"/>
        <v>Lørdag</v>
      </c>
      <c r="C921" s="176">
        <f t="shared" si="98"/>
        <v>43771</v>
      </c>
      <c r="D921" s="253"/>
      <c r="E921" s="287">
        <f>IF(B921="mandag",MedarbejderData!$V$27,"0")+IF(B921="tirsdag",MedarbejderData!$W$27,"0")+IF(B921="Onsdag",MedarbejderData!$X$27,"0")+IF(B921="torsdag",MedarbejderData!$Y$27,"0")+IF(B921="fredag",MedarbejderData!$Z$27,"0")+IF(B921="lørdag",MedarbejderData!$AA$27,"0")+IF(B921="søndag",MedarbejderData!$AB$27,"0")</f>
        <v>0</v>
      </c>
      <c r="F921" s="254"/>
      <c r="G921" s="254"/>
      <c r="H921" s="254"/>
      <c r="I921" s="254"/>
      <c r="J921" s="258">
        <f>IF(E921+F921+G921&lt;Beregningsdata!$G$18,E921+F921+G921,E921+F921+G921-Beregningsdata!$G$17)</f>
        <v>0</v>
      </c>
      <c r="K921" s="259" t="str">
        <f>IF(J921&gt;Beregningsdata!$G$26,Beregningsdata!$F$26,IF(AND(J921&lt;J921+Beregningsdata!$F$26,J921&gt;Beregningsdata!$F$25),J921-Beregningsdata!$F$25,""))</f>
        <v/>
      </c>
      <c r="L921" s="259" t="str">
        <f>IF(J921&gt;Beregningsdata!$F$27,J921-Beregningsdata!$F$27,"")</f>
        <v/>
      </c>
      <c r="M921" s="254"/>
      <c r="N921" s="254"/>
      <c r="O921" s="254"/>
      <c r="P921" s="211">
        <f>IF(D921="Ferie",Beregningsdata!$E$6,"0")+IF(D921="Feriefridag",Beregningsdata!$E$12,"0")+IF(D921="Fri",Beregningsdata!$E$11,"0")+IF(D921="Syg",Beregningsdata!$E$8,"0")+IF(D921="Barns Sygedag",Beregningsdata!$E$9,"0")+IF(D921="Barsel",Beregningsdata!$E$10,"0")</f>
        <v>0</v>
      </c>
    </row>
    <row r="922" spans="1:16" ht="16.5" x14ac:dyDescent="0.25">
      <c r="A922" s="173" t="str">
        <f t="shared" si="96"/>
        <v/>
      </c>
      <c r="B922" s="174" t="str">
        <f t="shared" si="97"/>
        <v>Søndag</v>
      </c>
      <c r="C922" s="176">
        <f t="shared" si="98"/>
        <v>43772</v>
      </c>
      <c r="D922" s="253"/>
      <c r="E922" s="287">
        <f>IF(B922="mandag",MedarbejderData!$V$27,"0")+IF(B922="tirsdag",MedarbejderData!$W$27,"0")+IF(B922="Onsdag",MedarbejderData!$X$27,"0")+IF(B922="torsdag",MedarbejderData!$Y$27,"0")+IF(B922="fredag",MedarbejderData!$Z$27,"0")+IF(B922="lørdag",MedarbejderData!$AA$27,"0")+IF(B922="søndag",MedarbejderData!$AB$27,"0")</f>
        <v>0</v>
      </c>
      <c r="F922" s="254"/>
      <c r="G922" s="254"/>
      <c r="H922" s="254"/>
      <c r="I922" s="254"/>
      <c r="J922" s="258">
        <f>IF(E922+F922+G922&lt;Beregningsdata!$G$18,E922+F922+G922,E922+F922+G922-Beregningsdata!$G$17)</f>
        <v>0</v>
      </c>
      <c r="K922" s="259" t="str">
        <f>IF(J922&gt;Beregningsdata!$G$26,Beregningsdata!$F$26,IF(AND(J922&lt;J922+Beregningsdata!$F$26,J922&gt;Beregningsdata!$F$25),J922-Beregningsdata!$F$25,""))</f>
        <v/>
      </c>
      <c r="L922" s="259" t="str">
        <f>IF(J922&gt;Beregningsdata!$F$27,J922-Beregningsdata!$F$27,"")</f>
        <v/>
      </c>
      <c r="M922" s="254"/>
      <c r="N922" s="254"/>
      <c r="O922" s="254"/>
      <c r="P922" s="211">
        <f>IF(D922="Ferie",Beregningsdata!$E$6,"0")+IF(D922="Feriefridag",Beregningsdata!$E$12,"0")+IF(D922="Fri",Beregningsdata!$E$11,"0")+IF(D922="Syg",Beregningsdata!$E$8,"0")+IF(D922="Barns Sygedag",Beregningsdata!$E$9,"0")+IF(D922="Barsel",Beregningsdata!$E$10,"0")</f>
        <v>0</v>
      </c>
    </row>
    <row r="923" spans="1:16" ht="16.5" x14ac:dyDescent="0.25">
      <c r="A923" s="173">
        <f t="shared" si="96"/>
        <v>45</v>
      </c>
      <c r="B923" s="174" t="str">
        <f t="shared" si="97"/>
        <v>Mandag</v>
      </c>
      <c r="C923" s="176">
        <f t="shared" si="98"/>
        <v>43773</v>
      </c>
      <c r="D923" s="253"/>
      <c r="E923" s="287">
        <f>IF(B923="mandag",MedarbejderData!$V$27,"0")+IF(B923="tirsdag",MedarbejderData!$W$27,"0")+IF(B923="Onsdag",MedarbejderData!$X$27,"0")+IF(B923="torsdag",MedarbejderData!$Y$27,"0")+IF(B923="fredag",MedarbejderData!$Z$27,"0")+IF(B923="lørdag",MedarbejderData!$AA$27,"0")+IF(B923="søndag",MedarbejderData!$AB$27,"0")</f>
        <v>0</v>
      </c>
      <c r="F923" s="254"/>
      <c r="G923" s="254"/>
      <c r="H923" s="254"/>
      <c r="I923" s="254"/>
      <c r="J923" s="258">
        <f>IF(E923+F923+G923&lt;Beregningsdata!$G$18,E923+F923+G923,E923+F923+G923-Beregningsdata!$G$17)</f>
        <v>0</v>
      </c>
      <c r="K923" s="259" t="str">
        <f>IF(J923&gt;Beregningsdata!$G$26,Beregningsdata!$F$26,IF(AND(J923&lt;J923+Beregningsdata!$F$26,J923&gt;Beregningsdata!$F$25),J923-Beregningsdata!$F$25,""))</f>
        <v/>
      </c>
      <c r="L923" s="259" t="str">
        <f>IF(J923&gt;Beregningsdata!$F$27,J923-Beregningsdata!$F$27,"")</f>
        <v/>
      </c>
      <c r="M923" s="254"/>
      <c r="N923" s="254"/>
      <c r="O923" s="254"/>
      <c r="P923" s="211">
        <f>IF(D923="Ferie",Beregningsdata!$E$6,"0")+IF(D923="Feriefridag",Beregningsdata!$E$12,"0")+IF(D923="Fri",Beregningsdata!$E$11,"0")+IF(D923="Syg",Beregningsdata!$E$8,"0")+IF(D923="Barns Sygedag",Beregningsdata!$E$9,"0")+IF(D923="Barsel",Beregningsdata!$E$10,"0")</f>
        <v>0</v>
      </c>
    </row>
    <row r="924" spans="1:16" ht="16.5" x14ac:dyDescent="0.25">
      <c r="A924" s="173" t="str">
        <f t="shared" si="96"/>
        <v/>
      </c>
      <c r="B924" s="174" t="str">
        <f t="shared" si="97"/>
        <v>Tirsdag</v>
      </c>
      <c r="C924" s="176">
        <f t="shared" si="98"/>
        <v>43774</v>
      </c>
      <c r="D924" s="253"/>
      <c r="E924" s="287">
        <f>IF(B924="mandag",MedarbejderData!$V$27,"0")+IF(B924="tirsdag",MedarbejderData!$W$27,"0")+IF(B924="Onsdag",MedarbejderData!$X$27,"0")+IF(B924="torsdag",MedarbejderData!$Y$27,"0")+IF(B924="fredag",MedarbejderData!$Z$27,"0")+IF(B924="lørdag",MedarbejderData!$AA$27,"0")+IF(B924="søndag",MedarbejderData!$AB$27,"0")</f>
        <v>0</v>
      </c>
      <c r="F924" s="254"/>
      <c r="G924" s="254"/>
      <c r="H924" s="254"/>
      <c r="I924" s="254"/>
      <c r="J924" s="258">
        <f>IF(E924+F924+G924&lt;Beregningsdata!$G$18,E924+F924+G924,E924+F924+G924-Beregningsdata!$G$17)</f>
        <v>0</v>
      </c>
      <c r="K924" s="259" t="str">
        <f>IF(J924&gt;Beregningsdata!$G$26,Beregningsdata!$F$26,IF(AND(J924&lt;J924+Beregningsdata!$F$26,J924&gt;Beregningsdata!$F$25),J924-Beregningsdata!$F$25,""))</f>
        <v/>
      </c>
      <c r="L924" s="259" t="str">
        <f>IF(J924&gt;Beregningsdata!$F$27,J924-Beregningsdata!$F$27,"")</f>
        <v/>
      </c>
      <c r="M924" s="254"/>
      <c r="N924" s="254"/>
      <c r="O924" s="254"/>
      <c r="P924" s="211">
        <f>IF(D924="Ferie",Beregningsdata!$E$6,"0")+IF(D924="Feriefridag",Beregningsdata!$E$12,"0")+IF(D924="Fri",Beregningsdata!$E$11,"0")+IF(D924="Syg",Beregningsdata!$E$8,"0")+IF(D924="Barns Sygedag",Beregningsdata!$E$9,"0")+IF(D924="Barsel",Beregningsdata!$E$10,"0")</f>
        <v>0</v>
      </c>
    </row>
    <row r="925" spans="1:16" ht="16.5" x14ac:dyDescent="0.25">
      <c r="A925" s="173" t="str">
        <f t="shared" si="96"/>
        <v/>
      </c>
      <c r="B925" s="174" t="str">
        <f t="shared" si="97"/>
        <v>Onsdag</v>
      </c>
      <c r="C925" s="176">
        <f t="shared" si="98"/>
        <v>43775</v>
      </c>
      <c r="D925" s="253"/>
      <c r="E925" s="287">
        <f>IF(B925="mandag",MedarbejderData!$V$27,"0")+IF(B925="tirsdag",MedarbejderData!$W$27,"0")+IF(B925="Onsdag",MedarbejderData!$X$27,"0")+IF(B925="torsdag",MedarbejderData!$Y$27,"0")+IF(B925="fredag",MedarbejderData!$Z$27,"0")+IF(B925="lørdag",MedarbejderData!$AA$27,"0")+IF(B925="søndag",MedarbejderData!$AB$27,"0")</f>
        <v>0</v>
      </c>
      <c r="F925" s="254"/>
      <c r="G925" s="254"/>
      <c r="H925" s="254"/>
      <c r="I925" s="254"/>
      <c r="J925" s="258">
        <f>IF(E925+F925+G925&lt;Beregningsdata!$G$18,E925+F925+G925,E925+F925+G925-Beregningsdata!$G$17)</f>
        <v>0</v>
      </c>
      <c r="K925" s="259" t="str">
        <f>IF(J925&gt;Beregningsdata!$G$26,Beregningsdata!$F$26,IF(AND(J925&lt;J925+Beregningsdata!$F$26,J925&gt;Beregningsdata!$F$25),J925-Beregningsdata!$F$25,""))</f>
        <v/>
      </c>
      <c r="L925" s="259" t="str">
        <f>IF(J925&gt;Beregningsdata!$F$27,J925-Beregningsdata!$F$27,"")</f>
        <v/>
      </c>
      <c r="M925" s="254"/>
      <c r="N925" s="254"/>
      <c r="O925" s="254"/>
      <c r="P925" s="211">
        <f>IF(D925="Ferie",Beregningsdata!$E$6,"0")+IF(D925="Feriefridag",Beregningsdata!$E$12,"0")+IF(D925="Fri",Beregningsdata!$E$11,"0")+IF(D925="Syg",Beregningsdata!$E$8,"0")+IF(D925="Barns Sygedag",Beregningsdata!$E$9,"0")+IF(D925="Barsel",Beregningsdata!$E$10,"0")</f>
        <v>0</v>
      </c>
    </row>
    <row r="926" spans="1:16" ht="16.5" x14ac:dyDescent="0.25">
      <c r="A926" s="173" t="str">
        <f t="shared" si="96"/>
        <v/>
      </c>
      <c r="B926" s="174" t="str">
        <f t="shared" si="97"/>
        <v>Torsdag</v>
      </c>
      <c r="C926" s="176">
        <f t="shared" si="98"/>
        <v>43776</v>
      </c>
      <c r="D926" s="253"/>
      <c r="E926" s="287">
        <f>IF(B926="mandag",MedarbejderData!$V$27,"0")+IF(B926="tirsdag",MedarbejderData!$W$27,"0")+IF(B926="Onsdag",MedarbejderData!$X$27,"0")+IF(B926="torsdag",MedarbejderData!$Y$27,"0")+IF(B926="fredag",MedarbejderData!$Z$27,"0")+IF(B926="lørdag",MedarbejderData!$AA$27,"0")+IF(B926="søndag",MedarbejderData!$AB$27,"0")</f>
        <v>0</v>
      </c>
      <c r="F926" s="254"/>
      <c r="G926" s="254"/>
      <c r="H926" s="254"/>
      <c r="I926" s="254"/>
      <c r="J926" s="258">
        <f>IF(E926+F926+G926&lt;Beregningsdata!$G$18,E926+F926+G926,E926+F926+G926-Beregningsdata!$G$17)</f>
        <v>0</v>
      </c>
      <c r="K926" s="259" t="str">
        <f>IF(J926&gt;Beregningsdata!$G$26,Beregningsdata!$F$26,IF(AND(J926&lt;J926+Beregningsdata!$F$26,J926&gt;Beregningsdata!$F$25),J926-Beregningsdata!$F$25,""))</f>
        <v/>
      </c>
      <c r="L926" s="259" t="str">
        <f>IF(J926&gt;Beregningsdata!$F$27,J926-Beregningsdata!$F$27,"")</f>
        <v/>
      </c>
      <c r="M926" s="254"/>
      <c r="N926" s="254"/>
      <c r="O926" s="254"/>
      <c r="P926" s="211">
        <f>IF(D926="Ferie",Beregningsdata!$E$6,"0")+IF(D926="Feriefridag",Beregningsdata!$E$12,"0")+IF(D926="Fri",Beregningsdata!$E$11,"0")+IF(D926="Syg",Beregningsdata!$E$8,"0")+IF(D926="Barns Sygedag",Beregningsdata!$E$9,"0")+IF(D926="Barsel",Beregningsdata!$E$10,"0")</f>
        <v>0</v>
      </c>
    </row>
    <row r="927" spans="1:16" ht="16.5" x14ac:dyDescent="0.25">
      <c r="A927" s="173" t="str">
        <f t="shared" si="96"/>
        <v/>
      </c>
      <c r="B927" s="174" t="str">
        <f t="shared" si="97"/>
        <v>Fredag</v>
      </c>
      <c r="C927" s="176">
        <f t="shared" si="98"/>
        <v>43777</v>
      </c>
      <c r="D927" s="253"/>
      <c r="E927" s="287">
        <f>IF(B927="mandag",MedarbejderData!$V$27,"0")+IF(B927="tirsdag",MedarbejderData!$W$27,"0")+IF(B927="Onsdag",MedarbejderData!$X$27,"0")+IF(B927="torsdag",MedarbejderData!$Y$27,"0")+IF(B927="fredag",MedarbejderData!$Z$27,"0")+IF(B927="lørdag",MedarbejderData!$AA$27,"0")+IF(B927="søndag",MedarbejderData!$AB$27,"0")</f>
        <v>0</v>
      </c>
      <c r="F927" s="254"/>
      <c r="G927" s="254"/>
      <c r="H927" s="254"/>
      <c r="I927" s="254"/>
      <c r="J927" s="258">
        <f>IF(E927+F927+G927&lt;Beregningsdata!$G$18,E927+F927+G927,E927+F927+G927-Beregningsdata!$G$17)</f>
        <v>0</v>
      </c>
      <c r="K927" s="259" t="str">
        <f>IF(J927&gt;Beregningsdata!$G$26,Beregningsdata!$F$26,IF(AND(J927&lt;J927+Beregningsdata!$F$26,J927&gt;Beregningsdata!$F$25),J927-Beregningsdata!$F$25,""))</f>
        <v/>
      </c>
      <c r="L927" s="259" t="str">
        <f>IF(J927&gt;Beregningsdata!$F$27,J927-Beregningsdata!$F$27,"")</f>
        <v/>
      </c>
      <c r="M927" s="254"/>
      <c r="N927" s="254"/>
      <c r="O927" s="254"/>
      <c r="P927" s="211">
        <f>IF(D927="Ferie",Beregningsdata!$E$6,"0")+IF(D927="Feriefridag",Beregningsdata!$E$12,"0")+IF(D927="Fri",Beregningsdata!$E$11,"0")+IF(D927="Syg",Beregningsdata!$E$8,"0")+IF(D927="Barns Sygedag",Beregningsdata!$E$9,"0")+IF(D927="Barsel",Beregningsdata!$E$10,"0")</f>
        <v>0</v>
      </c>
    </row>
    <row r="928" spans="1:16" ht="16.5" x14ac:dyDescent="0.25">
      <c r="A928" s="173" t="str">
        <f t="shared" si="96"/>
        <v/>
      </c>
      <c r="B928" s="174" t="str">
        <f t="shared" si="97"/>
        <v>Lørdag</v>
      </c>
      <c r="C928" s="176">
        <f t="shared" si="98"/>
        <v>43778</v>
      </c>
      <c r="D928" s="253"/>
      <c r="E928" s="287">
        <f>IF(B928="mandag",MedarbejderData!$V$27,"0")+IF(B928="tirsdag",MedarbejderData!$W$27,"0")+IF(B928="Onsdag",MedarbejderData!$X$27,"0")+IF(B928="torsdag",MedarbejderData!$Y$27,"0")+IF(B928="fredag",MedarbejderData!$Z$27,"0")+IF(B928="lørdag",MedarbejderData!$AA$27,"0")+IF(B928="søndag",MedarbejderData!$AB$27,"0")</f>
        <v>0</v>
      </c>
      <c r="F928" s="254"/>
      <c r="G928" s="254"/>
      <c r="H928" s="254"/>
      <c r="I928" s="254"/>
      <c r="J928" s="258">
        <f>IF(E928+F928+G928&lt;Beregningsdata!$G$18,E928+F928+G928,E928+F928+G928-Beregningsdata!$G$17)</f>
        <v>0</v>
      </c>
      <c r="K928" s="259" t="str">
        <f>IF(J928&gt;Beregningsdata!$G$26,Beregningsdata!$F$26,IF(AND(J928&lt;J928+Beregningsdata!$F$26,J928&gt;Beregningsdata!$F$25),J928-Beregningsdata!$F$25,""))</f>
        <v/>
      </c>
      <c r="L928" s="259" t="str">
        <f>IF(J928&gt;Beregningsdata!$F$27,J928-Beregningsdata!$F$27,"")</f>
        <v/>
      </c>
      <c r="M928" s="254"/>
      <c r="N928" s="254"/>
      <c r="O928" s="254"/>
      <c r="P928" s="211">
        <f>IF(D928="Ferie",Beregningsdata!$E$6,"0")+IF(D928="Feriefridag",Beregningsdata!$E$12,"0")+IF(D928="Fri",Beregningsdata!$E$11,"0")+IF(D928="Syg",Beregningsdata!$E$8,"0")+IF(D928="Barns Sygedag",Beregningsdata!$E$9,"0")+IF(D928="Barsel",Beregningsdata!$E$10,"0")</f>
        <v>0</v>
      </c>
    </row>
    <row r="929" spans="1:16" ht="16.5" x14ac:dyDescent="0.25">
      <c r="A929" s="173" t="str">
        <f t="shared" si="96"/>
        <v/>
      </c>
      <c r="B929" s="174" t="str">
        <f t="shared" si="97"/>
        <v>Søndag</v>
      </c>
      <c r="C929" s="176">
        <f t="shared" si="98"/>
        <v>43779</v>
      </c>
      <c r="D929" s="253"/>
      <c r="E929" s="287">
        <f>IF(B929="mandag",MedarbejderData!$V$27,"0")+IF(B929="tirsdag",MedarbejderData!$W$27,"0")+IF(B929="Onsdag",MedarbejderData!$X$27,"0")+IF(B929="torsdag",MedarbejderData!$Y$27,"0")+IF(B929="fredag",MedarbejderData!$Z$27,"0")+IF(B929="lørdag",MedarbejderData!$AA$27,"0")+IF(B929="søndag",MedarbejderData!$AB$27,"0")</f>
        <v>0</v>
      </c>
      <c r="F929" s="254"/>
      <c r="G929" s="254"/>
      <c r="H929" s="254"/>
      <c r="I929" s="254"/>
      <c r="J929" s="258">
        <f>IF(E929+F929+G929&lt;Beregningsdata!$G$18,E929+F929+G929,E929+F929+G929-Beregningsdata!$G$17)</f>
        <v>0</v>
      </c>
      <c r="K929" s="259" t="str">
        <f>IF(J929&gt;Beregningsdata!$G$26,Beregningsdata!$F$26,IF(AND(J929&lt;J929+Beregningsdata!$F$26,J929&gt;Beregningsdata!$F$25),J929-Beregningsdata!$F$25,""))</f>
        <v/>
      </c>
      <c r="L929" s="259" t="str">
        <f>IF(J929&gt;Beregningsdata!$F$27,J929-Beregningsdata!$F$27,"")</f>
        <v/>
      </c>
      <c r="M929" s="254"/>
      <c r="N929" s="254"/>
      <c r="O929" s="254"/>
      <c r="P929" s="211">
        <f>IF(D929="Ferie",Beregningsdata!$E$6,"0")+IF(D929="Feriefridag",Beregningsdata!$E$12,"0")+IF(D929="Fri",Beregningsdata!$E$11,"0")+IF(D929="Syg",Beregningsdata!$E$8,"0")+IF(D929="Barns Sygedag",Beregningsdata!$E$9,"0")+IF(D929="Barsel",Beregningsdata!$E$10,"0")</f>
        <v>0</v>
      </c>
    </row>
    <row r="930" spans="1:16" ht="16.5" x14ac:dyDescent="0.25">
      <c r="A930" s="173">
        <f t="shared" si="96"/>
        <v>46</v>
      </c>
      <c r="B930" s="174" t="str">
        <f t="shared" si="97"/>
        <v>Mandag</v>
      </c>
      <c r="C930" s="176">
        <f t="shared" si="98"/>
        <v>43780</v>
      </c>
      <c r="D930" s="253"/>
      <c r="E930" s="287">
        <f>IF(B930="mandag",MedarbejderData!$V$27,"0")+IF(B930="tirsdag",MedarbejderData!$W$27,"0")+IF(B930="Onsdag",MedarbejderData!$X$27,"0")+IF(B930="torsdag",MedarbejderData!$Y$27,"0")+IF(B930="fredag",MedarbejderData!$Z$27,"0")+IF(B930="lørdag",MedarbejderData!$AA$27,"0")+IF(B930="søndag",MedarbejderData!$AB$27,"0")</f>
        <v>0</v>
      </c>
      <c r="F930" s="254"/>
      <c r="G930" s="254"/>
      <c r="H930" s="254"/>
      <c r="I930" s="254"/>
      <c r="J930" s="258">
        <f>IF(E930+F930+G930&lt;Beregningsdata!$G$18,E930+F930+G930,E930+F930+G930-Beregningsdata!$G$17)</f>
        <v>0</v>
      </c>
      <c r="K930" s="259" t="str">
        <f>IF(J930&gt;Beregningsdata!$G$26,Beregningsdata!$F$26,IF(AND(J930&lt;J930+Beregningsdata!$F$26,J930&gt;Beregningsdata!$F$25),J930-Beregningsdata!$F$25,""))</f>
        <v/>
      </c>
      <c r="L930" s="259" t="str">
        <f>IF(J930&gt;Beregningsdata!$F$27,J930-Beregningsdata!$F$27,"")</f>
        <v/>
      </c>
      <c r="M930" s="254"/>
      <c r="N930" s="254"/>
      <c r="O930" s="254"/>
      <c r="P930" s="211">
        <f>IF(D930="Ferie",Beregningsdata!$E$6,"0")+IF(D930="Feriefridag",Beregningsdata!$E$12,"0")+IF(D930="Fri",Beregningsdata!$E$11,"0")+IF(D930="Syg",Beregningsdata!$E$8,"0")+IF(D930="Barns Sygedag",Beregningsdata!$E$9,"0")+IF(D930="Barsel",Beregningsdata!$E$10,"0")</f>
        <v>0</v>
      </c>
    </row>
    <row r="931" spans="1:16" ht="16.5" x14ac:dyDescent="0.25">
      <c r="A931" s="173" t="str">
        <f t="shared" si="96"/>
        <v/>
      </c>
      <c r="B931" s="174" t="str">
        <f t="shared" si="97"/>
        <v>Tirsdag</v>
      </c>
      <c r="C931" s="176">
        <f t="shared" si="98"/>
        <v>43781</v>
      </c>
      <c r="D931" s="253"/>
      <c r="E931" s="287">
        <f>IF(B931="mandag",MedarbejderData!$V$27,"0")+IF(B931="tirsdag",MedarbejderData!$W$27,"0")+IF(B931="Onsdag",MedarbejderData!$X$27,"0")+IF(B931="torsdag",MedarbejderData!$Y$27,"0")+IF(B931="fredag",MedarbejderData!$Z$27,"0")+IF(B931="lørdag",MedarbejderData!$AA$27,"0")+IF(B931="søndag",MedarbejderData!$AB$27,"0")</f>
        <v>0</v>
      </c>
      <c r="F931" s="254"/>
      <c r="G931" s="254"/>
      <c r="H931" s="254"/>
      <c r="I931" s="254"/>
      <c r="J931" s="258">
        <f>IF(E931+F931+G931&lt;Beregningsdata!$G$18,E931+F931+G931,E931+F931+G931-Beregningsdata!$G$17)</f>
        <v>0</v>
      </c>
      <c r="K931" s="259" t="str">
        <f>IF(J931&gt;Beregningsdata!$G$26,Beregningsdata!$F$26,IF(AND(J931&lt;J931+Beregningsdata!$F$26,J931&gt;Beregningsdata!$F$25),J931-Beregningsdata!$F$25,""))</f>
        <v/>
      </c>
      <c r="L931" s="259" t="str">
        <f>IF(J931&gt;Beregningsdata!$F$27,J931-Beregningsdata!$F$27,"")</f>
        <v/>
      </c>
      <c r="M931" s="254"/>
      <c r="N931" s="254"/>
      <c r="O931" s="254"/>
      <c r="P931" s="211">
        <f>IF(D931="Ferie",Beregningsdata!$E$6,"0")+IF(D931="Feriefridag",Beregningsdata!$E$12,"0")+IF(D931="Fri",Beregningsdata!$E$11,"0")+IF(D931="Syg",Beregningsdata!$E$8,"0")+IF(D931="Barns Sygedag",Beregningsdata!$E$9,"0")+IF(D931="Barsel",Beregningsdata!$E$10,"0")</f>
        <v>0</v>
      </c>
    </row>
    <row r="932" spans="1:16" ht="16.5" x14ac:dyDescent="0.25">
      <c r="A932" s="173" t="str">
        <f t="shared" si="96"/>
        <v/>
      </c>
      <c r="B932" s="174" t="str">
        <f t="shared" si="97"/>
        <v>Onsdag</v>
      </c>
      <c r="C932" s="176">
        <f t="shared" si="98"/>
        <v>43782</v>
      </c>
      <c r="D932" s="253"/>
      <c r="E932" s="287">
        <f>IF(B932="mandag",MedarbejderData!$V$27,"0")+IF(B932="tirsdag",MedarbejderData!$W$27,"0")+IF(B932="Onsdag",MedarbejderData!$X$27,"0")+IF(B932="torsdag",MedarbejderData!$Y$27,"0")+IF(B932="fredag",MedarbejderData!$Z$27,"0")+IF(B932="lørdag",MedarbejderData!$AA$27,"0")+IF(B932="søndag",MedarbejderData!$AB$27,"0")</f>
        <v>0</v>
      </c>
      <c r="F932" s="254"/>
      <c r="G932" s="254"/>
      <c r="H932" s="254"/>
      <c r="I932" s="254"/>
      <c r="J932" s="258">
        <f>IF(E932+F932+G932&lt;Beregningsdata!$G$18,E932+F932+G932,E932+F932+G932-Beregningsdata!$G$17)</f>
        <v>0</v>
      </c>
      <c r="K932" s="259" t="str">
        <f>IF(J932&gt;Beregningsdata!$G$26,Beregningsdata!$F$26,IF(AND(J932&lt;J932+Beregningsdata!$F$26,J932&gt;Beregningsdata!$F$25),J932-Beregningsdata!$F$25,""))</f>
        <v/>
      </c>
      <c r="L932" s="259" t="str">
        <f>IF(J932&gt;Beregningsdata!$F$27,J932-Beregningsdata!$F$27,"")</f>
        <v/>
      </c>
      <c r="M932" s="254"/>
      <c r="N932" s="254"/>
      <c r="O932" s="254"/>
      <c r="P932" s="211">
        <f>IF(D932="Ferie",Beregningsdata!$E$6,"0")+IF(D932="Feriefridag",Beregningsdata!$E$12,"0")+IF(D932="Fri",Beregningsdata!$E$11,"0")+IF(D932="Syg",Beregningsdata!$E$8,"0")+IF(D932="Barns Sygedag",Beregningsdata!$E$9,"0")+IF(D932="Barsel",Beregningsdata!$E$10,"0")</f>
        <v>0</v>
      </c>
    </row>
    <row r="933" spans="1:16" ht="16.5" x14ac:dyDescent="0.25">
      <c r="A933" s="173" t="str">
        <f t="shared" si="96"/>
        <v/>
      </c>
      <c r="B933" s="174" t="str">
        <f t="shared" si="97"/>
        <v>Torsdag</v>
      </c>
      <c r="C933" s="176">
        <f t="shared" si="98"/>
        <v>43783</v>
      </c>
      <c r="D933" s="253"/>
      <c r="E933" s="287">
        <f>IF(B933="mandag",MedarbejderData!$V$27,"0")+IF(B933="tirsdag",MedarbejderData!$W$27,"0")+IF(B933="Onsdag",MedarbejderData!$X$27,"0")+IF(B933="torsdag",MedarbejderData!$Y$27,"0")+IF(B933="fredag",MedarbejderData!$Z$27,"0")+IF(B933="lørdag",MedarbejderData!$AA$27,"0")+IF(B933="søndag",MedarbejderData!$AB$27,"0")</f>
        <v>0</v>
      </c>
      <c r="F933" s="254"/>
      <c r="G933" s="254"/>
      <c r="H933" s="254"/>
      <c r="I933" s="254"/>
      <c r="J933" s="258">
        <f>IF(E933+F933+G933&lt;Beregningsdata!$G$18,E933+F933+G933,E933+F933+G933-Beregningsdata!$G$17)</f>
        <v>0</v>
      </c>
      <c r="K933" s="259" t="str">
        <f>IF(J933&gt;Beregningsdata!$G$26,Beregningsdata!$F$26,IF(AND(J933&lt;J933+Beregningsdata!$F$26,J933&gt;Beregningsdata!$F$25),J933-Beregningsdata!$F$25,""))</f>
        <v/>
      </c>
      <c r="L933" s="259" t="str">
        <f>IF(J933&gt;Beregningsdata!$F$27,J933-Beregningsdata!$F$27,"")</f>
        <v/>
      </c>
      <c r="M933" s="254"/>
      <c r="N933" s="254"/>
      <c r="O933" s="254"/>
      <c r="P933" s="211">
        <f>IF(D933="Ferie",Beregningsdata!$E$6,"0")+IF(D933="Feriefridag",Beregningsdata!$E$12,"0")+IF(D933="Fri",Beregningsdata!$E$11,"0")+IF(D933="Syg",Beregningsdata!$E$8,"0")+IF(D933="Barns Sygedag",Beregningsdata!$E$9,"0")+IF(D933="Barsel",Beregningsdata!$E$10,"0")</f>
        <v>0</v>
      </c>
    </row>
    <row r="934" spans="1:16" ht="16.5" x14ac:dyDescent="0.25">
      <c r="A934" s="173" t="str">
        <f t="shared" si="96"/>
        <v/>
      </c>
      <c r="B934" s="174" t="str">
        <f t="shared" si="97"/>
        <v>Fredag</v>
      </c>
      <c r="C934" s="176">
        <f t="shared" si="98"/>
        <v>43784</v>
      </c>
      <c r="D934" s="253"/>
      <c r="E934" s="287">
        <f>IF(B934="mandag",MedarbejderData!$V$27,"0")+IF(B934="tirsdag",MedarbejderData!$W$27,"0")+IF(B934="Onsdag",MedarbejderData!$X$27,"0")+IF(B934="torsdag",MedarbejderData!$Y$27,"0")+IF(B934="fredag",MedarbejderData!$Z$27,"0")+IF(B934="lørdag",MedarbejderData!$AA$27,"0")+IF(B934="søndag",MedarbejderData!$AB$27,"0")</f>
        <v>0</v>
      </c>
      <c r="F934" s="254"/>
      <c r="G934" s="254"/>
      <c r="H934" s="254"/>
      <c r="I934" s="254"/>
      <c r="J934" s="258">
        <f>IF(E934+F934+G934&lt;Beregningsdata!$G$18,E934+F934+G934,E934+F934+G934-Beregningsdata!$G$17)</f>
        <v>0</v>
      </c>
      <c r="K934" s="259" t="str">
        <f>IF(J934&gt;Beregningsdata!$G$26,Beregningsdata!$F$26,IF(AND(J934&lt;J934+Beregningsdata!$F$26,J934&gt;Beregningsdata!$F$25),J934-Beregningsdata!$F$25,""))</f>
        <v/>
      </c>
      <c r="L934" s="259" t="str">
        <f>IF(J934&gt;Beregningsdata!$F$27,J934-Beregningsdata!$F$27,"")</f>
        <v/>
      </c>
      <c r="M934" s="254"/>
      <c r="N934" s="254"/>
      <c r="O934" s="254"/>
      <c r="P934" s="211">
        <f>IF(D934="Ferie",Beregningsdata!$E$6,"0")+IF(D934="Feriefridag",Beregningsdata!$E$12,"0")+IF(D934="Fri",Beregningsdata!$E$11,"0")+IF(D934="Syg",Beregningsdata!$E$8,"0")+IF(D934="Barns Sygedag",Beregningsdata!$E$9,"0")+IF(D934="Barsel",Beregningsdata!$E$10,"0")</f>
        <v>0</v>
      </c>
    </row>
    <row r="935" spans="1:16" ht="16.5" x14ac:dyDescent="0.25">
      <c r="A935" s="173" t="str">
        <f t="shared" si="96"/>
        <v/>
      </c>
      <c r="B935" s="174" t="str">
        <f t="shared" si="97"/>
        <v>Lørdag</v>
      </c>
      <c r="C935" s="176">
        <f t="shared" si="98"/>
        <v>43785</v>
      </c>
      <c r="D935" s="253"/>
      <c r="E935" s="287">
        <f>IF(B935="mandag",MedarbejderData!$V$27,"0")+IF(B935="tirsdag",MedarbejderData!$W$27,"0")+IF(B935="Onsdag",MedarbejderData!$X$27,"0")+IF(B935="torsdag",MedarbejderData!$Y$27,"0")+IF(B935="fredag",MedarbejderData!$Z$27,"0")+IF(B935="lørdag",MedarbejderData!$AA$27,"0")+IF(B935="søndag",MedarbejderData!$AB$27,"0")</f>
        <v>0</v>
      </c>
      <c r="F935" s="254"/>
      <c r="G935" s="254"/>
      <c r="H935" s="254"/>
      <c r="I935" s="254"/>
      <c r="J935" s="258">
        <f>IF(E935+F935+G935&lt;Beregningsdata!$G$18,E935+F935+G935,E935+F935+G935-Beregningsdata!$G$17)</f>
        <v>0</v>
      </c>
      <c r="K935" s="259" t="str">
        <f>IF(J935&gt;Beregningsdata!$G$26,Beregningsdata!$F$26,IF(AND(J935&lt;J935+Beregningsdata!$F$26,J935&gt;Beregningsdata!$F$25),J935-Beregningsdata!$F$25,""))</f>
        <v/>
      </c>
      <c r="L935" s="259" t="str">
        <f>IF(J935&gt;Beregningsdata!$F$27,J935-Beregningsdata!$F$27,"")</f>
        <v/>
      </c>
      <c r="M935" s="254"/>
      <c r="N935" s="254"/>
      <c r="O935" s="254"/>
      <c r="P935" s="211">
        <f>IF(D935="Ferie",Beregningsdata!$E$6,"0")+IF(D935="Feriefridag",Beregningsdata!$E$12,"0")+IF(D935="Fri",Beregningsdata!$E$11,"0")+IF(D935="Syg",Beregningsdata!$E$8,"0")+IF(D935="Barns Sygedag",Beregningsdata!$E$9,"0")+IF(D935="Barsel",Beregningsdata!$E$10,"0")</f>
        <v>0</v>
      </c>
    </row>
    <row r="936" spans="1:16" ht="16.5" x14ac:dyDescent="0.25">
      <c r="A936" s="173" t="str">
        <f t="shared" si="96"/>
        <v/>
      </c>
      <c r="B936" s="174" t="str">
        <f t="shared" si="97"/>
        <v>Søndag</v>
      </c>
      <c r="C936" s="176">
        <f t="shared" si="98"/>
        <v>43786</v>
      </c>
      <c r="D936" s="253"/>
      <c r="E936" s="287">
        <f>IF(B936="mandag",MedarbejderData!$V$27,"0")+IF(B936="tirsdag",MedarbejderData!$W$27,"0")+IF(B936="Onsdag",MedarbejderData!$X$27,"0")+IF(B936="torsdag",MedarbejderData!$Y$27,"0")+IF(B936="fredag",MedarbejderData!$Z$27,"0")+IF(B936="lørdag",MedarbejderData!$AA$27,"0")+IF(B936="søndag",MedarbejderData!$AB$27,"0")</f>
        <v>0</v>
      </c>
      <c r="F936" s="254"/>
      <c r="G936" s="254"/>
      <c r="H936" s="254"/>
      <c r="I936" s="254"/>
      <c r="J936" s="258">
        <f>IF(E936+F936+G936&lt;Beregningsdata!$G$18,E936+F936+G936,E936+F936+G936-Beregningsdata!$G$17)</f>
        <v>0</v>
      </c>
      <c r="K936" s="259" t="str">
        <f>IF(J936&gt;Beregningsdata!$G$26,Beregningsdata!$F$26,IF(AND(J936&lt;J936+Beregningsdata!$F$26,J936&gt;Beregningsdata!$F$25),J936-Beregningsdata!$F$25,""))</f>
        <v/>
      </c>
      <c r="L936" s="259" t="str">
        <f>IF(J936&gt;Beregningsdata!$F$27,J936-Beregningsdata!$F$27,"")</f>
        <v/>
      </c>
      <c r="M936" s="254"/>
      <c r="N936" s="254"/>
      <c r="O936" s="254"/>
      <c r="P936" s="211">
        <f>IF(D936="Ferie",Beregningsdata!$E$6,"0")+IF(D936="Feriefridag",Beregningsdata!$E$12,"0")+IF(D936="Fri",Beregningsdata!$E$11,"0")+IF(D936="Syg",Beregningsdata!$E$8,"0")+IF(D936="Barns Sygedag",Beregningsdata!$E$9,"0")+IF(D936="Barsel",Beregningsdata!$E$10,"0")</f>
        <v>0</v>
      </c>
    </row>
    <row r="937" spans="1:16" ht="16.5" x14ac:dyDescent="0.25">
      <c r="A937" s="173">
        <f t="shared" si="96"/>
        <v>47</v>
      </c>
      <c r="B937" s="174" t="str">
        <f t="shared" si="97"/>
        <v>Mandag</v>
      </c>
      <c r="C937" s="177">
        <f t="shared" si="98"/>
        <v>43787</v>
      </c>
      <c r="D937" s="253"/>
      <c r="E937" s="287">
        <f>IF(B937="mandag",MedarbejderData!$V$27,"0")+IF(B937="tirsdag",MedarbejderData!$W$27,"0")+IF(B937="Onsdag",MedarbejderData!$X$27,"0")+IF(B937="torsdag",MedarbejderData!$Y$27,"0")+IF(B937="fredag",MedarbejderData!$Z$27,"0")+IF(B937="lørdag",MedarbejderData!$AA$27,"0")+IF(B937="søndag",MedarbejderData!$AB$27,"0")</f>
        <v>0</v>
      </c>
      <c r="F937" s="254"/>
      <c r="G937" s="254"/>
      <c r="H937" s="254"/>
      <c r="I937" s="254"/>
      <c r="J937" s="258">
        <f>IF(E937+F937+G937&lt;Beregningsdata!$G$18,E937+F937+G937,E937+F937+G937-Beregningsdata!$G$17)</f>
        <v>0</v>
      </c>
      <c r="K937" s="259" t="str">
        <f>IF(J937&gt;Beregningsdata!$G$26,Beregningsdata!$F$26,IF(AND(J937&lt;J937+Beregningsdata!$F$26,J937&gt;Beregningsdata!$F$25),J937-Beregningsdata!$F$25,""))</f>
        <v/>
      </c>
      <c r="L937" s="259" t="str">
        <f>IF(J937&gt;Beregningsdata!$F$27,J937-Beregningsdata!$F$27,"")</f>
        <v/>
      </c>
      <c r="M937" s="254"/>
      <c r="N937" s="254"/>
      <c r="O937" s="254"/>
      <c r="P937" s="212">
        <f>IF(D937="Ferie",Beregningsdata!$E$6,"0")+IF(D937="Feriefridag",Beregningsdata!$E$12,"0")+IF(D937="Fri",Beregningsdata!$E$11,"0")+IF(D937="Syg",Beregningsdata!$E$8,"0")+IF(D937="Barns Sygedag",Beregningsdata!$E$9,"0")+IF(D937="Barsel",Beregningsdata!$E$10,"0")</f>
        <v>0</v>
      </c>
    </row>
    <row r="938" spans="1:16" ht="16.5" x14ac:dyDescent="0.25">
      <c r="A938" s="178"/>
      <c r="B938" s="179"/>
      <c r="C938" s="180"/>
      <c r="D938" s="206"/>
      <c r="E938" s="215">
        <f>SUM(E903:E937)</f>
        <v>0</v>
      </c>
      <c r="F938" s="215">
        <f t="shared" ref="F938:I938" si="99">SUM(F903:F937)</f>
        <v>0</v>
      </c>
      <c r="G938" s="215">
        <f t="shared" si="99"/>
        <v>0</v>
      </c>
      <c r="H938" s="215">
        <f t="shared" si="99"/>
        <v>0</v>
      </c>
      <c r="I938" s="215">
        <f t="shared" si="99"/>
        <v>0</v>
      </c>
      <c r="J938" s="215">
        <f>SUM(J903:J937)</f>
        <v>0</v>
      </c>
      <c r="K938" s="215">
        <f t="shared" ref="K938:N938" si="100">SUM(K903:K937)</f>
        <v>0</v>
      </c>
      <c r="L938" s="215">
        <f t="shared" si="100"/>
        <v>0</v>
      </c>
      <c r="M938" s="215">
        <f t="shared" si="100"/>
        <v>0</v>
      </c>
      <c r="N938" s="215">
        <f t="shared" si="100"/>
        <v>0</v>
      </c>
      <c r="O938" s="215">
        <f>SUM(O903:O937)</f>
        <v>0</v>
      </c>
      <c r="P938" s="221"/>
    </row>
    <row r="939" spans="1:16" x14ac:dyDescent="0.25">
      <c r="A939" s="182"/>
      <c r="B939" s="183"/>
      <c r="C939" s="183"/>
      <c r="D939" s="183"/>
      <c r="E939" s="184"/>
      <c r="F939" s="184"/>
      <c r="G939" s="184"/>
      <c r="H939" s="184"/>
      <c r="I939" s="184"/>
      <c r="J939" s="184"/>
      <c r="K939" s="184"/>
      <c r="L939" s="184"/>
      <c r="M939" s="184"/>
      <c r="N939" s="184"/>
      <c r="O939" s="184"/>
      <c r="P939" s="186"/>
    </row>
    <row r="940" spans="1:16" x14ac:dyDescent="0.25">
      <c r="A940" s="187" t="s">
        <v>87</v>
      </c>
      <c r="B940" s="343"/>
      <c r="C940" s="344"/>
      <c r="D940" s="267"/>
      <c r="E940" s="269"/>
      <c r="F940" s="268"/>
      <c r="G940" s="185"/>
      <c r="H940" s="185"/>
      <c r="I940" s="185"/>
      <c r="J940" s="185"/>
      <c r="K940" s="185"/>
      <c r="L940" s="185"/>
      <c r="M940" s="185"/>
      <c r="N940" s="185"/>
      <c r="O940" s="185"/>
      <c r="P940" s="186"/>
    </row>
    <row r="941" spans="1:16" x14ac:dyDescent="0.25">
      <c r="A941" s="187" t="s">
        <v>87</v>
      </c>
      <c r="B941" s="343"/>
      <c r="C941" s="345"/>
      <c r="D941" s="267"/>
      <c r="E941" s="269"/>
      <c r="F941" s="268"/>
      <c r="G941" s="185"/>
      <c r="H941" s="185"/>
      <c r="I941" s="185"/>
      <c r="J941" s="185"/>
      <c r="K941" s="185"/>
      <c r="L941" s="185"/>
      <c r="M941" s="185"/>
      <c r="N941" s="185"/>
      <c r="O941" s="185"/>
      <c r="P941" s="186"/>
    </row>
    <row r="942" spans="1:16" x14ac:dyDescent="0.25">
      <c r="A942" s="187" t="s">
        <v>87</v>
      </c>
      <c r="B942" s="343"/>
      <c r="C942" s="345"/>
      <c r="D942" s="267"/>
      <c r="E942" s="269"/>
      <c r="F942" s="268"/>
      <c r="G942" s="185"/>
      <c r="H942" s="185"/>
      <c r="I942" s="185"/>
      <c r="J942" s="185"/>
      <c r="K942" s="185"/>
      <c r="L942" s="185"/>
      <c r="M942" s="185"/>
      <c r="N942" s="185"/>
      <c r="O942" s="185"/>
      <c r="P942" s="186"/>
    </row>
    <row r="943" spans="1:16" x14ac:dyDescent="0.25">
      <c r="A943" s="188"/>
      <c r="B943" s="189"/>
      <c r="C943" s="189"/>
      <c r="D943" s="189"/>
      <c r="E943" s="190"/>
      <c r="F943" s="190"/>
      <c r="G943" s="190"/>
      <c r="H943" s="190"/>
      <c r="I943" s="190"/>
      <c r="J943" s="190"/>
      <c r="K943" s="190"/>
      <c r="L943" s="190"/>
      <c r="M943" s="190"/>
      <c r="N943" s="190"/>
      <c r="O943" s="190"/>
      <c r="P943" s="191"/>
    </row>
    <row r="944" spans="1:16" x14ac:dyDescent="0.25">
      <c r="A944" s="192"/>
      <c r="B944" s="192"/>
      <c r="C944" s="192"/>
      <c r="D944" s="192"/>
      <c r="E944" s="193"/>
      <c r="F944" s="193"/>
      <c r="G944" s="193"/>
      <c r="H944" s="193"/>
      <c r="I944" s="193"/>
      <c r="J944" s="193"/>
      <c r="K944" s="193"/>
      <c r="L944" s="193"/>
      <c r="M944" s="193"/>
      <c r="N944" s="193"/>
      <c r="O944" s="193"/>
      <c r="P944" s="192"/>
    </row>
    <row r="945" spans="1:16" x14ac:dyDescent="0.25">
      <c r="A945" s="1">
        <v>21</v>
      </c>
    </row>
    <row r="946" spans="1:16" x14ac:dyDescent="0.25">
      <c r="A946" s="347" t="s">
        <v>0</v>
      </c>
      <c r="B946" s="348"/>
      <c r="C946" s="240" t="s">
        <v>148</v>
      </c>
      <c r="D946" s="172" t="s">
        <v>1</v>
      </c>
      <c r="E946" s="265"/>
    </row>
    <row r="947" spans="1:16" x14ac:dyDescent="0.25">
      <c r="A947" s="349" t="str">
        <f>MedarbejderData!B28</f>
        <v>n21</v>
      </c>
      <c r="B947" s="350"/>
      <c r="C947" s="243" t="str">
        <f>MedarbejderData!C28</f>
        <v>l21</v>
      </c>
      <c r="D947" s="243" t="str">
        <f>MedarbejderData!D28</f>
        <v>a21</v>
      </c>
      <c r="E947" s="266"/>
    </row>
    <row r="948" spans="1:16" ht="28.5" customHeight="1" x14ac:dyDescent="0.25">
      <c r="A948" s="346" t="s">
        <v>222</v>
      </c>
      <c r="B948" s="346" t="s">
        <v>150</v>
      </c>
      <c r="C948" s="346" t="s">
        <v>225</v>
      </c>
      <c r="D948" s="346" t="s">
        <v>224</v>
      </c>
      <c r="E948" s="346" t="str">
        <f>Beregningsdata!B21</f>
        <v>Rengøring</v>
      </c>
      <c r="F948" s="346" t="str">
        <f>Beregningsdata!C21</f>
        <v>Ventilation</v>
      </c>
      <c r="G948" s="346" t="str">
        <f>Beregningsdata!D21</f>
        <v>Vinduespolering</v>
      </c>
      <c r="H948" s="346" t="str">
        <f>Beregningsdata!E21</f>
        <v>Rengøring</v>
      </c>
      <c r="I948" s="346" t="str">
        <f>Beregningsdata!F21</f>
        <v>Graffiti</v>
      </c>
      <c r="J948" s="346" t="s">
        <v>230</v>
      </c>
      <c r="K948" s="328" t="s">
        <v>226</v>
      </c>
      <c r="L948" s="328" t="s">
        <v>60</v>
      </c>
      <c r="M948" s="328" t="s">
        <v>228</v>
      </c>
      <c r="N948" s="328" t="s">
        <v>227</v>
      </c>
      <c r="O948" s="328" t="s">
        <v>229</v>
      </c>
      <c r="P948" s="346" t="s">
        <v>223</v>
      </c>
    </row>
    <row r="949" spans="1:16" x14ac:dyDescent="0.25">
      <c r="A949" s="341"/>
      <c r="B949" s="341"/>
      <c r="C949" s="341"/>
      <c r="D949" s="341"/>
      <c r="E949" s="341"/>
      <c r="F949" s="341"/>
      <c r="G949" s="341"/>
      <c r="H949" s="341"/>
      <c r="I949" s="341"/>
      <c r="J949" s="341"/>
      <c r="K949" s="330"/>
      <c r="L949" s="330"/>
      <c r="M949" s="330"/>
      <c r="N949" s="330"/>
      <c r="O949" s="330"/>
      <c r="P949" s="340"/>
    </row>
    <row r="950" spans="1:16" ht="16.5" x14ac:dyDescent="0.25">
      <c r="A950" s="173" t="str">
        <f t="shared" ref="A950:A984" si="101">IF(OR(SUM(C950)&lt;360,AND(ROW()&lt;&gt;3,WEEKDAY(C950,WDT)&lt;&gt;1)),"",TRUNC((C950-WEEKDAY(C950,WDT)-DATE(YEAR(C950+4-WEEKDAY(C950,WDT)),1,-10))/7))</f>
        <v/>
      </c>
      <c r="B950" s="174" t="str">
        <f>PROPER(TEXT(C950,"dddd"))</f>
        <v>Tirsdag</v>
      </c>
      <c r="C950" s="175">
        <f>A3</f>
        <v>43753</v>
      </c>
      <c r="D950" s="253"/>
      <c r="E950" s="287">
        <f>IF(B950="mandag",MedarbejderData!$V$28,"0")+IF(B950="tirsdag",MedarbejderData!$W$28,"0")+IF(B950="Onsdag",MedarbejderData!$X$28,"0")+IF(B950="torsdag",MedarbejderData!$Y$28,"0")+IF(B950="fredag",MedarbejderData!$Z$28,"0")+IF(B950="lørdag",MedarbejderData!$AA$28,"0")+IF(B950="søndag",MedarbejderData!$AB$28,"0")</f>
        <v>0</v>
      </c>
      <c r="F950" s="254"/>
      <c r="G950" s="254"/>
      <c r="H950" s="254"/>
      <c r="I950" s="254"/>
      <c r="J950" s="258">
        <f>IF(E950+F950+G950&lt;Beregningsdata!$G$18,E950+F950+G950,E950+F950+G950-Beregningsdata!$G$17)</f>
        <v>0</v>
      </c>
      <c r="K950" s="259" t="str">
        <f>IF(J950&gt;Beregningsdata!$G$26,Beregningsdata!$F$26,IF(AND(J950&lt;J950+Beregningsdata!$F$26,J950&gt;Beregningsdata!$F$25),J950-Beregningsdata!$F$25,""))</f>
        <v/>
      </c>
      <c r="L950" s="259" t="str">
        <f>IF(J950&gt;Beregningsdata!$F$27,J950-Beregningsdata!$F$27,"")</f>
        <v/>
      </c>
      <c r="M950" s="254"/>
      <c r="N950" s="254"/>
      <c r="O950" s="254"/>
      <c r="P950" s="210">
        <f>IF(D950="Ferie",Beregningsdata!$E$6,"0")+IF(D950="Feriefridag",Beregningsdata!$E$12,"0")+IF(D950="Fri",Beregningsdata!$E$11,"0")+IF(D950="Syg",Beregningsdata!$E$8,"0")+IF(D950="Barns Sygedag",Beregningsdata!$E$9,"0")+IF(D950="Barsel",Beregningsdata!$E$10,"0")</f>
        <v>0</v>
      </c>
    </row>
    <row r="951" spans="1:16" ht="16.5" x14ac:dyDescent="0.25">
      <c r="A951" s="173" t="str">
        <f t="shared" si="101"/>
        <v/>
      </c>
      <c r="B951" s="174" t="str">
        <f t="shared" ref="B951:B984" si="102">PROPER(TEXT(C951,"dddd"))</f>
        <v>Onsdag</v>
      </c>
      <c r="C951" s="176">
        <f>C950+1</f>
        <v>43754</v>
      </c>
      <c r="D951" s="253"/>
      <c r="E951" s="287">
        <f>IF(B951="mandag",MedarbejderData!$V$28,"0")+IF(B951="tirsdag",MedarbejderData!$W$28,"0")+IF(B951="Onsdag",MedarbejderData!$X$28,"0")+IF(B951="torsdag",MedarbejderData!$Y$28,"0")+IF(B951="fredag",MedarbejderData!$Z$28,"0")+IF(B951="lørdag",MedarbejderData!$AA$28,"0")+IF(B951="søndag",MedarbejderData!$AB$28,"0")</f>
        <v>0</v>
      </c>
      <c r="F951" s="254"/>
      <c r="G951" s="254"/>
      <c r="H951" s="254"/>
      <c r="I951" s="254"/>
      <c r="J951" s="258">
        <f>IF(E951+F951+G951&lt;Beregningsdata!$G$18,E951+F951+G951,E951+F951+G951-Beregningsdata!$G$17)</f>
        <v>0</v>
      </c>
      <c r="K951" s="259" t="str">
        <f>IF(J951&gt;Beregningsdata!$G$26,Beregningsdata!$F$26,IF(AND(J951&lt;J951+Beregningsdata!$F$26,J951&gt;Beregningsdata!$F$25),J951-Beregningsdata!$F$25,""))</f>
        <v/>
      </c>
      <c r="L951" s="259" t="str">
        <f>IF(J951&gt;Beregningsdata!$F$27,J951-Beregningsdata!$F$27,"")</f>
        <v/>
      </c>
      <c r="M951" s="254"/>
      <c r="N951" s="254"/>
      <c r="O951" s="254"/>
      <c r="P951" s="211">
        <f>IF(D951="Ferie",Beregningsdata!$E$6,"0")+IF(D951="Feriefridag",Beregningsdata!$E$12,"0")+IF(D951="Fri",Beregningsdata!$E$11,"0")+IF(D951="Syg",Beregningsdata!$E$8,"0")+IF(D951="Barns Sygedag",Beregningsdata!$E$9,"0")+IF(D951="Barsel",Beregningsdata!$E$10,"0")</f>
        <v>0</v>
      </c>
    </row>
    <row r="952" spans="1:16" ht="16.5" x14ac:dyDescent="0.25">
      <c r="A952" s="173" t="str">
        <f t="shared" si="101"/>
        <v/>
      </c>
      <c r="B952" s="174" t="str">
        <f t="shared" si="102"/>
        <v>Torsdag</v>
      </c>
      <c r="C952" s="176">
        <f t="shared" ref="C952:C984" si="103">C951+1</f>
        <v>43755</v>
      </c>
      <c r="D952" s="253"/>
      <c r="E952" s="287">
        <f>IF(B952="mandag",MedarbejderData!$V$28,"0")+IF(B952="tirsdag",MedarbejderData!$W$28,"0")+IF(B952="Onsdag",MedarbejderData!$X$28,"0")+IF(B952="torsdag",MedarbejderData!$Y$28,"0")+IF(B952="fredag",MedarbejderData!$Z$28,"0")+IF(B952="lørdag",MedarbejderData!$AA$28,"0")+IF(B952="søndag",MedarbejderData!$AB$28,"0")</f>
        <v>0</v>
      </c>
      <c r="F952" s="254"/>
      <c r="G952" s="254"/>
      <c r="H952" s="254"/>
      <c r="I952" s="254"/>
      <c r="J952" s="258">
        <f>IF(E952+F952+G952&lt;Beregningsdata!$G$18,E952+F952+G952,E952+F952+G952-Beregningsdata!$G$17)</f>
        <v>0</v>
      </c>
      <c r="K952" s="259" t="str">
        <f>IF(J952&gt;Beregningsdata!$G$26,Beregningsdata!$F$26,IF(AND(J952&lt;J952+Beregningsdata!$F$26,J952&gt;Beregningsdata!$F$25),J952-Beregningsdata!$F$25,""))</f>
        <v/>
      </c>
      <c r="L952" s="259" t="str">
        <f>IF(J952&gt;Beregningsdata!$F$27,J952-Beregningsdata!$F$27,"")</f>
        <v/>
      </c>
      <c r="M952" s="254"/>
      <c r="N952" s="254"/>
      <c r="O952" s="254"/>
      <c r="P952" s="211">
        <f>IF(D952="Ferie",Beregningsdata!$E$6,"0")+IF(D952="Feriefridag",Beregningsdata!$E$12,"0")+IF(D952="Fri",Beregningsdata!$E$11,"0")+IF(D952="Syg",Beregningsdata!$E$8,"0")+IF(D952="Barns Sygedag",Beregningsdata!$E$9,"0")+IF(D952="Barsel",Beregningsdata!$E$10,"0")</f>
        <v>0</v>
      </c>
    </row>
    <row r="953" spans="1:16" ht="16.5" x14ac:dyDescent="0.25">
      <c r="A953" s="173" t="str">
        <f t="shared" si="101"/>
        <v/>
      </c>
      <c r="B953" s="174" t="str">
        <f t="shared" si="102"/>
        <v>Fredag</v>
      </c>
      <c r="C953" s="176">
        <f t="shared" si="103"/>
        <v>43756</v>
      </c>
      <c r="D953" s="253"/>
      <c r="E953" s="287">
        <f>IF(B953="mandag",MedarbejderData!$V$28,"0")+IF(B953="tirsdag",MedarbejderData!$W$28,"0")+IF(B953="Onsdag",MedarbejderData!$X$28,"0")+IF(B953="torsdag",MedarbejderData!$Y$28,"0")+IF(B953="fredag",MedarbejderData!$Z$28,"0")+IF(B953="lørdag",MedarbejderData!$AA$28,"0")+IF(B953="søndag",MedarbejderData!$AB$28,"0")</f>
        <v>0</v>
      </c>
      <c r="F953" s="254"/>
      <c r="G953" s="254"/>
      <c r="H953" s="254"/>
      <c r="I953" s="254"/>
      <c r="J953" s="258">
        <f>IF(E953+F953+G953&lt;Beregningsdata!$G$18,E953+F953+G953,E953+F953+G953-Beregningsdata!$G$17)</f>
        <v>0</v>
      </c>
      <c r="K953" s="259" t="str">
        <f>IF(J953&gt;Beregningsdata!$G$26,Beregningsdata!$F$26,IF(AND(J953&lt;J953+Beregningsdata!$F$26,J953&gt;Beregningsdata!$F$25),J953-Beregningsdata!$F$25,""))</f>
        <v/>
      </c>
      <c r="L953" s="259" t="str">
        <f>IF(J953&gt;Beregningsdata!$F$27,J953-Beregningsdata!$F$27,"")</f>
        <v/>
      </c>
      <c r="M953" s="254"/>
      <c r="N953" s="254"/>
      <c r="O953" s="254"/>
      <c r="P953" s="211">
        <f>IF(D953="Ferie",Beregningsdata!$E$6,"0")+IF(D953="Feriefridag",Beregningsdata!$E$12,"0")+IF(D953="Fri",Beregningsdata!$E$11,"0")+IF(D953="Syg",Beregningsdata!$E$8,"0")+IF(D953="Barns Sygedag",Beregningsdata!$E$9,"0")+IF(D953="Barsel",Beregningsdata!$E$10,"0")</f>
        <v>0</v>
      </c>
    </row>
    <row r="954" spans="1:16" ht="16.5" x14ac:dyDescent="0.25">
      <c r="A954" s="173" t="str">
        <f t="shared" si="101"/>
        <v/>
      </c>
      <c r="B954" s="174" t="str">
        <f t="shared" si="102"/>
        <v>Lørdag</v>
      </c>
      <c r="C954" s="176">
        <f t="shared" si="103"/>
        <v>43757</v>
      </c>
      <c r="D954" s="253"/>
      <c r="E954" s="287">
        <f>IF(B954="mandag",MedarbejderData!$V$28,"0")+IF(B954="tirsdag",MedarbejderData!$W$28,"0")+IF(B954="Onsdag",MedarbejderData!$X$28,"0")+IF(B954="torsdag",MedarbejderData!$Y$28,"0")+IF(B954="fredag",MedarbejderData!$Z$28,"0")+IF(B954="lørdag",MedarbejderData!$AA$28,"0")+IF(B954="søndag",MedarbejderData!$AB$28,"0")</f>
        <v>0</v>
      </c>
      <c r="F954" s="254"/>
      <c r="G954" s="254"/>
      <c r="H954" s="254"/>
      <c r="I954" s="254"/>
      <c r="J954" s="258">
        <f>IF(E954+F954+G954&lt;Beregningsdata!$G$18,E954+F954+G954,E954+F954+G954-Beregningsdata!$G$17)</f>
        <v>0</v>
      </c>
      <c r="K954" s="259" t="str">
        <f>IF(J954&gt;Beregningsdata!$G$26,Beregningsdata!$F$26,IF(AND(J954&lt;J954+Beregningsdata!$F$26,J954&gt;Beregningsdata!$F$25),J954-Beregningsdata!$F$25,""))</f>
        <v/>
      </c>
      <c r="L954" s="259" t="str">
        <f>IF(J954&gt;Beregningsdata!$F$27,J954-Beregningsdata!$F$27,"")</f>
        <v/>
      </c>
      <c r="M954" s="254"/>
      <c r="N954" s="254"/>
      <c r="O954" s="254"/>
      <c r="P954" s="211">
        <f>IF(D954="Ferie",Beregningsdata!$E$6,"0")+IF(D954="Feriefridag",Beregningsdata!$E$12,"0")+IF(D954="Fri",Beregningsdata!$E$11,"0")+IF(D954="Syg",Beregningsdata!$E$8,"0")+IF(D954="Barns Sygedag",Beregningsdata!$E$9,"0")+IF(D954="Barsel",Beregningsdata!$E$10,"0")</f>
        <v>0</v>
      </c>
    </row>
    <row r="955" spans="1:16" ht="16.5" x14ac:dyDescent="0.25">
      <c r="A955" s="173" t="str">
        <f t="shared" si="101"/>
        <v/>
      </c>
      <c r="B955" s="174" t="str">
        <f t="shared" si="102"/>
        <v>Søndag</v>
      </c>
      <c r="C955" s="176">
        <f t="shared" si="103"/>
        <v>43758</v>
      </c>
      <c r="D955" s="253"/>
      <c r="E955" s="287">
        <f>IF(B955="mandag",MedarbejderData!$V$28,"0")+IF(B955="tirsdag",MedarbejderData!$W$28,"0")+IF(B955="Onsdag",MedarbejderData!$X$28,"0")+IF(B955="torsdag",MedarbejderData!$Y$28,"0")+IF(B955="fredag",MedarbejderData!$Z$28,"0")+IF(B955="lørdag",MedarbejderData!$AA$28,"0")+IF(B955="søndag",MedarbejderData!$AB$28,"0")</f>
        <v>0</v>
      </c>
      <c r="F955" s="254"/>
      <c r="G955" s="254"/>
      <c r="H955" s="254"/>
      <c r="I955" s="254"/>
      <c r="J955" s="258">
        <f>IF(E955+F955+G955&lt;Beregningsdata!$G$18,E955+F955+G955,E955+F955+G955-Beregningsdata!$G$17)</f>
        <v>0</v>
      </c>
      <c r="K955" s="259" t="str">
        <f>IF(J955&gt;Beregningsdata!$G$26,Beregningsdata!$F$26,IF(AND(J955&lt;J955+Beregningsdata!$F$26,J955&gt;Beregningsdata!$F$25),J955-Beregningsdata!$F$25,""))</f>
        <v/>
      </c>
      <c r="L955" s="259" t="str">
        <f>IF(J955&gt;Beregningsdata!$F$27,J955-Beregningsdata!$F$27,"")</f>
        <v/>
      </c>
      <c r="M955" s="254"/>
      <c r="N955" s="254"/>
      <c r="O955" s="254"/>
      <c r="P955" s="211">
        <f>IF(D955="Ferie",Beregningsdata!$E$6,"0")+IF(D955="Feriefridag",Beregningsdata!$E$12,"0")+IF(D955="Fri",Beregningsdata!$E$11,"0")+IF(D955="Syg",Beregningsdata!$E$8,"0")+IF(D955="Barns Sygedag",Beregningsdata!$E$9,"0")+IF(D955="Barsel",Beregningsdata!$E$10,"0")</f>
        <v>0</v>
      </c>
    </row>
    <row r="956" spans="1:16" ht="16.5" x14ac:dyDescent="0.25">
      <c r="A956" s="173">
        <f t="shared" si="101"/>
        <v>43</v>
      </c>
      <c r="B956" s="174" t="str">
        <f t="shared" si="102"/>
        <v>Mandag</v>
      </c>
      <c r="C956" s="176">
        <f t="shared" si="103"/>
        <v>43759</v>
      </c>
      <c r="D956" s="253"/>
      <c r="E956" s="287">
        <f>IF(B956="mandag",MedarbejderData!$V$28,"0")+IF(B956="tirsdag",MedarbejderData!$W$28,"0")+IF(B956="Onsdag",MedarbejderData!$X$28,"0")+IF(B956="torsdag",MedarbejderData!$Y$28,"0")+IF(B956="fredag",MedarbejderData!$Z$28,"0")+IF(B956="lørdag",MedarbejderData!$AA$28,"0")+IF(B956="søndag",MedarbejderData!$AB$28,"0")</f>
        <v>0</v>
      </c>
      <c r="F956" s="254"/>
      <c r="G956" s="254"/>
      <c r="H956" s="254"/>
      <c r="I956" s="254"/>
      <c r="J956" s="258">
        <f>IF(E956+F956+G956&lt;Beregningsdata!$G$18,E956+F956+G956,E956+F956+G956-Beregningsdata!$G$17)</f>
        <v>0</v>
      </c>
      <c r="K956" s="259" t="str">
        <f>IF(J956&gt;Beregningsdata!$G$26,Beregningsdata!$F$26,IF(AND(J956&lt;J956+Beregningsdata!$F$26,J956&gt;Beregningsdata!$F$25),J956-Beregningsdata!$F$25,""))</f>
        <v/>
      </c>
      <c r="L956" s="259" t="str">
        <f>IF(J956&gt;Beregningsdata!$F$27,J956-Beregningsdata!$F$27,"")</f>
        <v/>
      </c>
      <c r="M956" s="254"/>
      <c r="N956" s="254"/>
      <c r="O956" s="254"/>
      <c r="P956" s="211">
        <f>IF(D956="Ferie",Beregningsdata!$E$6,"0")+IF(D956="Feriefridag",Beregningsdata!$E$12,"0")+IF(D956="Fri",Beregningsdata!$E$11,"0")+IF(D956="Syg",Beregningsdata!$E$8,"0")+IF(D956="Barns Sygedag",Beregningsdata!$E$9,"0")+IF(D956="Barsel",Beregningsdata!$E$10,"0")</f>
        <v>0</v>
      </c>
    </row>
    <row r="957" spans="1:16" ht="16.5" x14ac:dyDescent="0.25">
      <c r="A957" s="173" t="str">
        <f t="shared" si="101"/>
        <v/>
      </c>
      <c r="B957" s="174" t="str">
        <f t="shared" si="102"/>
        <v>Tirsdag</v>
      </c>
      <c r="C957" s="176">
        <f t="shared" si="103"/>
        <v>43760</v>
      </c>
      <c r="D957" s="253"/>
      <c r="E957" s="287">
        <f>IF(B957="mandag",MedarbejderData!$V$28,"0")+IF(B957="tirsdag",MedarbejderData!$W$28,"0")+IF(B957="Onsdag",MedarbejderData!$X$28,"0")+IF(B957="torsdag",MedarbejderData!$Y$28,"0")+IF(B957="fredag",MedarbejderData!$Z$28,"0")+IF(B957="lørdag",MedarbejderData!$AA$28,"0")+IF(B957="søndag",MedarbejderData!$AB$28,"0")</f>
        <v>0</v>
      </c>
      <c r="F957" s="254"/>
      <c r="G957" s="254"/>
      <c r="H957" s="254"/>
      <c r="I957" s="254"/>
      <c r="J957" s="258">
        <f>IF(E957+F957+G957&lt;Beregningsdata!$G$18,E957+F957+G957,E957+F957+G957-Beregningsdata!$G$17)</f>
        <v>0</v>
      </c>
      <c r="K957" s="259" t="str">
        <f>IF(J957&gt;Beregningsdata!$G$26,Beregningsdata!$F$26,IF(AND(J957&lt;J957+Beregningsdata!$F$26,J957&gt;Beregningsdata!$F$25),J957-Beregningsdata!$F$25,""))</f>
        <v/>
      </c>
      <c r="L957" s="259" t="str">
        <f>IF(J957&gt;Beregningsdata!$F$27,J957-Beregningsdata!$F$27,"")</f>
        <v/>
      </c>
      <c r="M957" s="254"/>
      <c r="N957" s="254"/>
      <c r="O957" s="254"/>
      <c r="P957" s="211">
        <f>IF(D957="Ferie",Beregningsdata!$E$6,"0")+IF(D957="Feriefridag",Beregningsdata!$E$12,"0")+IF(D957="Fri",Beregningsdata!$E$11,"0")+IF(D957="Syg",Beregningsdata!$E$8,"0")+IF(D957="Barns Sygedag",Beregningsdata!$E$9,"0")+IF(D957="Barsel",Beregningsdata!$E$10,"0")</f>
        <v>0</v>
      </c>
    </row>
    <row r="958" spans="1:16" ht="16.5" x14ac:dyDescent="0.25">
      <c r="A958" s="173" t="str">
        <f t="shared" si="101"/>
        <v/>
      </c>
      <c r="B958" s="174" t="str">
        <f t="shared" si="102"/>
        <v>Onsdag</v>
      </c>
      <c r="C958" s="176">
        <f t="shared" si="103"/>
        <v>43761</v>
      </c>
      <c r="D958" s="253"/>
      <c r="E958" s="287">
        <f>IF(B958="mandag",MedarbejderData!$V$28,"0")+IF(B958="tirsdag",MedarbejderData!$W$28,"0")+IF(B958="Onsdag",MedarbejderData!$X$28,"0")+IF(B958="torsdag",MedarbejderData!$Y$28,"0")+IF(B958="fredag",MedarbejderData!$Z$28,"0")+IF(B958="lørdag",MedarbejderData!$AA$28,"0")+IF(B958="søndag",MedarbejderData!$AB$28,"0")</f>
        <v>0</v>
      </c>
      <c r="F958" s="254"/>
      <c r="G958" s="254"/>
      <c r="H958" s="254"/>
      <c r="I958" s="254"/>
      <c r="J958" s="258">
        <f>IF(E958+F958+G958&lt;Beregningsdata!$G$18,E958+F958+G958,E958+F958+G958-Beregningsdata!$G$17)</f>
        <v>0</v>
      </c>
      <c r="K958" s="259" t="str">
        <f>IF(J958&gt;Beregningsdata!$G$26,Beregningsdata!$F$26,IF(AND(J958&lt;J958+Beregningsdata!$F$26,J958&gt;Beregningsdata!$F$25),J958-Beregningsdata!$F$25,""))</f>
        <v/>
      </c>
      <c r="L958" s="259" t="str">
        <f>IF(J958&gt;Beregningsdata!$F$27,J958-Beregningsdata!$F$27,"")</f>
        <v/>
      </c>
      <c r="M958" s="254"/>
      <c r="N958" s="254"/>
      <c r="O958" s="254"/>
      <c r="P958" s="211">
        <f>IF(D958="Ferie",Beregningsdata!$E$6,"0")+IF(D958="Feriefridag",Beregningsdata!$E$12,"0")+IF(D958="Fri",Beregningsdata!$E$11,"0")+IF(D958="Syg",Beregningsdata!$E$8,"0")+IF(D958="Barns Sygedag",Beregningsdata!$E$9,"0")+IF(D958="Barsel",Beregningsdata!$E$10,"0")</f>
        <v>0</v>
      </c>
    </row>
    <row r="959" spans="1:16" ht="16.5" x14ac:dyDescent="0.25">
      <c r="A959" s="173" t="str">
        <f t="shared" si="101"/>
        <v/>
      </c>
      <c r="B959" s="174" t="str">
        <f t="shared" si="102"/>
        <v>Torsdag</v>
      </c>
      <c r="C959" s="176">
        <f t="shared" si="103"/>
        <v>43762</v>
      </c>
      <c r="D959" s="253"/>
      <c r="E959" s="287">
        <f>IF(B959="mandag",MedarbejderData!$V$28,"0")+IF(B959="tirsdag",MedarbejderData!$W$28,"0")+IF(B959="Onsdag",MedarbejderData!$X$28,"0")+IF(B959="torsdag",MedarbejderData!$Y$28,"0")+IF(B959="fredag",MedarbejderData!$Z$28,"0")+IF(B959="lørdag",MedarbejderData!$AA$28,"0")+IF(B959="søndag",MedarbejderData!$AB$28,"0")</f>
        <v>0</v>
      </c>
      <c r="F959" s="254"/>
      <c r="G959" s="254"/>
      <c r="H959" s="254"/>
      <c r="I959" s="254"/>
      <c r="J959" s="258">
        <f>IF(E959+F959+G959&lt;Beregningsdata!$G$18,E959+F959+G959,E959+F959+G959-Beregningsdata!$G$17)</f>
        <v>0</v>
      </c>
      <c r="K959" s="259" t="str">
        <f>IF(J959&gt;Beregningsdata!$G$26,Beregningsdata!$F$26,IF(AND(J959&lt;J959+Beregningsdata!$F$26,J959&gt;Beregningsdata!$F$25),J959-Beregningsdata!$F$25,""))</f>
        <v/>
      </c>
      <c r="L959" s="259" t="str">
        <f>IF(J959&gt;Beregningsdata!$F$27,J959-Beregningsdata!$F$27,"")</f>
        <v/>
      </c>
      <c r="M959" s="254"/>
      <c r="N959" s="254"/>
      <c r="O959" s="254"/>
      <c r="P959" s="211">
        <f>IF(D959="Ferie",Beregningsdata!$E$6,"0")+IF(D959="Feriefridag",Beregningsdata!$E$12,"0")+IF(D959="Fri",Beregningsdata!$E$11,"0")+IF(D959="Syg",Beregningsdata!$E$8,"0")+IF(D959="Barns Sygedag",Beregningsdata!$E$9,"0")+IF(D959="Barsel",Beregningsdata!$E$10,"0")</f>
        <v>0</v>
      </c>
    </row>
    <row r="960" spans="1:16" ht="16.5" x14ac:dyDescent="0.25">
      <c r="A960" s="173" t="str">
        <f t="shared" si="101"/>
        <v/>
      </c>
      <c r="B960" s="174" t="str">
        <f t="shared" si="102"/>
        <v>Fredag</v>
      </c>
      <c r="C960" s="176">
        <f t="shared" si="103"/>
        <v>43763</v>
      </c>
      <c r="D960" s="253"/>
      <c r="E960" s="287">
        <f>IF(B960="mandag",MedarbejderData!$V$28,"0")+IF(B960="tirsdag",MedarbejderData!$W$28,"0")+IF(B960="Onsdag",MedarbejderData!$X$28,"0")+IF(B960="torsdag",MedarbejderData!$Y$28,"0")+IF(B960="fredag",MedarbejderData!$Z$28,"0")+IF(B960="lørdag",MedarbejderData!$AA$28,"0")+IF(B960="søndag",MedarbejderData!$AB$28,"0")</f>
        <v>0</v>
      </c>
      <c r="F960" s="254"/>
      <c r="G960" s="254"/>
      <c r="H960" s="254"/>
      <c r="I960" s="254"/>
      <c r="J960" s="258">
        <f>IF(E960+F960+G960&lt;Beregningsdata!$G$18,E960+F960+G960,E960+F960+G960-Beregningsdata!$G$17)</f>
        <v>0</v>
      </c>
      <c r="K960" s="259" t="str">
        <f>IF(J960&gt;Beregningsdata!$G$26,Beregningsdata!$F$26,IF(AND(J960&lt;J960+Beregningsdata!$F$26,J960&gt;Beregningsdata!$F$25),J960-Beregningsdata!$F$25,""))</f>
        <v/>
      </c>
      <c r="L960" s="259" t="str">
        <f>IF(J960&gt;Beregningsdata!$F$27,J960-Beregningsdata!$F$27,"")</f>
        <v/>
      </c>
      <c r="M960" s="254"/>
      <c r="N960" s="254"/>
      <c r="O960" s="254"/>
      <c r="P960" s="211">
        <f>IF(D960="Ferie",Beregningsdata!$E$6,"0")+IF(D960="Feriefridag",Beregningsdata!$E$12,"0")+IF(D960="Fri",Beregningsdata!$E$11,"0")+IF(D960="Syg",Beregningsdata!$E$8,"0")+IF(D960="Barns Sygedag",Beregningsdata!$E$9,"0")+IF(D960="Barsel",Beregningsdata!$E$10,"0")</f>
        <v>0</v>
      </c>
    </row>
    <row r="961" spans="1:16" ht="16.5" x14ac:dyDescent="0.25">
      <c r="A961" s="173" t="str">
        <f t="shared" si="101"/>
        <v/>
      </c>
      <c r="B961" s="174" t="str">
        <f t="shared" si="102"/>
        <v>Lørdag</v>
      </c>
      <c r="C961" s="176">
        <f t="shared" si="103"/>
        <v>43764</v>
      </c>
      <c r="D961" s="253"/>
      <c r="E961" s="287">
        <f>IF(B961="mandag",MedarbejderData!$V$28,"0")+IF(B961="tirsdag",MedarbejderData!$W$28,"0")+IF(B961="Onsdag",MedarbejderData!$X$28,"0")+IF(B961="torsdag",MedarbejderData!$Y$28,"0")+IF(B961="fredag",MedarbejderData!$Z$28,"0")+IF(B961="lørdag",MedarbejderData!$AA$28,"0")+IF(B961="søndag",MedarbejderData!$AB$28,"0")</f>
        <v>0</v>
      </c>
      <c r="F961" s="254"/>
      <c r="G961" s="254"/>
      <c r="H961" s="254"/>
      <c r="I961" s="254"/>
      <c r="J961" s="258">
        <f>IF(E961+F961+G961&lt;Beregningsdata!$G$18,E961+F961+G961,E961+F961+G961-Beregningsdata!$G$17)</f>
        <v>0</v>
      </c>
      <c r="K961" s="259" t="str">
        <f>IF(J961&gt;Beregningsdata!$G$26,Beregningsdata!$F$26,IF(AND(J961&lt;J961+Beregningsdata!$F$26,J961&gt;Beregningsdata!$F$25),J961-Beregningsdata!$F$25,""))</f>
        <v/>
      </c>
      <c r="L961" s="259" t="str">
        <f>IF(J961&gt;Beregningsdata!$F$27,J961-Beregningsdata!$F$27,"")</f>
        <v/>
      </c>
      <c r="M961" s="254"/>
      <c r="N961" s="254"/>
      <c r="O961" s="254"/>
      <c r="P961" s="211">
        <f>IF(D961="Ferie",Beregningsdata!$E$6,"0")+IF(D961="Feriefridag",Beregningsdata!$E$12,"0")+IF(D961="Fri",Beregningsdata!$E$11,"0")+IF(D961="Syg",Beregningsdata!$E$8,"0")+IF(D961="Barns Sygedag",Beregningsdata!$E$9,"0")+IF(D961="Barsel",Beregningsdata!$E$10,"0")</f>
        <v>0</v>
      </c>
    </row>
    <row r="962" spans="1:16" ht="16.5" x14ac:dyDescent="0.25">
      <c r="A962" s="173" t="str">
        <f t="shared" si="101"/>
        <v/>
      </c>
      <c r="B962" s="174" t="str">
        <f t="shared" si="102"/>
        <v>Søndag</v>
      </c>
      <c r="C962" s="176">
        <f t="shared" si="103"/>
        <v>43765</v>
      </c>
      <c r="D962" s="253"/>
      <c r="E962" s="287">
        <f>IF(B962="mandag",MedarbejderData!$V$28,"0")+IF(B962="tirsdag",MedarbejderData!$W$28,"0")+IF(B962="Onsdag",MedarbejderData!$X$28,"0")+IF(B962="torsdag",MedarbejderData!$Y$28,"0")+IF(B962="fredag",MedarbejderData!$Z$28,"0")+IF(B962="lørdag",MedarbejderData!$AA$28,"0")+IF(B962="søndag",MedarbejderData!$AB$28,"0")</f>
        <v>0</v>
      </c>
      <c r="F962" s="254"/>
      <c r="G962" s="254"/>
      <c r="H962" s="254"/>
      <c r="I962" s="254"/>
      <c r="J962" s="258">
        <f>IF(E962+F962+G962&lt;Beregningsdata!$G$18,E962+F962+G962,E962+F962+G962-Beregningsdata!$G$17)</f>
        <v>0</v>
      </c>
      <c r="K962" s="259" t="str">
        <f>IF(J962&gt;Beregningsdata!$G$26,Beregningsdata!$F$26,IF(AND(J962&lt;J962+Beregningsdata!$F$26,J962&gt;Beregningsdata!$F$25),J962-Beregningsdata!$F$25,""))</f>
        <v/>
      </c>
      <c r="L962" s="259" t="str">
        <f>IF(J962&gt;Beregningsdata!$F$27,J962-Beregningsdata!$F$27,"")</f>
        <v/>
      </c>
      <c r="M962" s="254"/>
      <c r="N962" s="254"/>
      <c r="O962" s="254"/>
      <c r="P962" s="211">
        <f>IF(D962="Ferie",Beregningsdata!$E$6,"0")+IF(D962="Feriefridag",Beregningsdata!$E$12,"0")+IF(D962="Fri",Beregningsdata!$E$11,"0")+IF(D962="Syg",Beregningsdata!$E$8,"0")+IF(D962="Barns Sygedag",Beregningsdata!$E$9,"0")+IF(D962="Barsel",Beregningsdata!$E$10,"0")</f>
        <v>0</v>
      </c>
    </row>
    <row r="963" spans="1:16" ht="16.5" x14ac:dyDescent="0.25">
      <c r="A963" s="173">
        <f t="shared" si="101"/>
        <v>44</v>
      </c>
      <c r="B963" s="174" t="str">
        <f t="shared" si="102"/>
        <v>Mandag</v>
      </c>
      <c r="C963" s="176">
        <f t="shared" si="103"/>
        <v>43766</v>
      </c>
      <c r="D963" s="253"/>
      <c r="E963" s="287">
        <f>IF(B963="mandag",MedarbejderData!$V$28,"0")+IF(B963="tirsdag",MedarbejderData!$W$28,"0")+IF(B963="Onsdag",MedarbejderData!$X$28,"0")+IF(B963="torsdag",MedarbejderData!$Y$28,"0")+IF(B963="fredag",MedarbejderData!$Z$28,"0")+IF(B963="lørdag",MedarbejderData!$AA$28,"0")+IF(B963="søndag",MedarbejderData!$AB$28,"0")</f>
        <v>0</v>
      </c>
      <c r="F963" s="254"/>
      <c r="G963" s="254"/>
      <c r="H963" s="254"/>
      <c r="I963" s="254"/>
      <c r="J963" s="258">
        <f>IF(E963+F963+G963&lt;Beregningsdata!$G$18,E963+F963+G963,E963+F963+G963-Beregningsdata!$G$17)</f>
        <v>0</v>
      </c>
      <c r="K963" s="259" t="str">
        <f>IF(J963&gt;Beregningsdata!$G$26,Beregningsdata!$F$26,IF(AND(J963&lt;J963+Beregningsdata!$F$26,J963&gt;Beregningsdata!$F$25),J963-Beregningsdata!$F$25,""))</f>
        <v/>
      </c>
      <c r="L963" s="259" t="str">
        <f>IF(J963&gt;Beregningsdata!$F$27,J963-Beregningsdata!$F$27,"")</f>
        <v/>
      </c>
      <c r="M963" s="254"/>
      <c r="N963" s="254"/>
      <c r="O963" s="254"/>
      <c r="P963" s="211">
        <f>IF(D963="Ferie",Beregningsdata!$E$6,"0")+IF(D963="Feriefridag",Beregningsdata!$E$12,"0")+IF(D963="Fri",Beregningsdata!$E$11,"0")+IF(D963="Syg",Beregningsdata!$E$8,"0")+IF(D963="Barns Sygedag",Beregningsdata!$E$9,"0")+IF(D963="Barsel",Beregningsdata!$E$10,"0")</f>
        <v>0</v>
      </c>
    </row>
    <row r="964" spans="1:16" ht="16.5" x14ac:dyDescent="0.25">
      <c r="A964" s="173" t="str">
        <f t="shared" si="101"/>
        <v/>
      </c>
      <c r="B964" s="174" t="str">
        <f t="shared" si="102"/>
        <v>Tirsdag</v>
      </c>
      <c r="C964" s="176">
        <f t="shared" si="103"/>
        <v>43767</v>
      </c>
      <c r="D964" s="253"/>
      <c r="E964" s="287">
        <f>IF(B964="mandag",MedarbejderData!$V$28,"0")+IF(B964="tirsdag",MedarbejderData!$W$28,"0")+IF(B964="Onsdag",MedarbejderData!$X$28,"0")+IF(B964="torsdag",MedarbejderData!$Y$28,"0")+IF(B964="fredag",MedarbejderData!$Z$28,"0")+IF(B964="lørdag",MedarbejderData!$AA$28,"0")+IF(B964="søndag",MedarbejderData!$AB$28,"0")</f>
        <v>0</v>
      </c>
      <c r="F964" s="254"/>
      <c r="G964" s="254"/>
      <c r="H964" s="254"/>
      <c r="I964" s="254"/>
      <c r="J964" s="258">
        <f>IF(E964+F964+G964&lt;Beregningsdata!$G$18,E964+F964+G964,E964+F964+G964-Beregningsdata!$G$17)</f>
        <v>0</v>
      </c>
      <c r="K964" s="259" t="str">
        <f>IF(J964&gt;Beregningsdata!$G$26,Beregningsdata!$F$26,IF(AND(J964&lt;J964+Beregningsdata!$F$26,J964&gt;Beregningsdata!$F$25),J964-Beregningsdata!$F$25,""))</f>
        <v/>
      </c>
      <c r="L964" s="259" t="str">
        <f>IF(J964&gt;Beregningsdata!$F$27,J964-Beregningsdata!$F$27,"")</f>
        <v/>
      </c>
      <c r="M964" s="254"/>
      <c r="N964" s="254"/>
      <c r="O964" s="254"/>
      <c r="P964" s="211">
        <f>IF(D964="Ferie",Beregningsdata!$E$6,"0")+IF(D964="Feriefridag",Beregningsdata!$E$12,"0")+IF(D964="Fri",Beregningsdata!$E$11,"0")+IF(D964="Syg",Beregningsdata!$E$8,"0")+IF(D964="Barns Sygedag",Beregningsdata!$E$9,"0")+IF(D964="Barsel",Beregningsdata!$E$10,"0")</f>
        <v>0</v>
      </c>
    </row>
    <row r="965" spans="1:16" ht="16.5" x14ac:dyDescent="0.25">
      <c r="A965" s="173" t="str">
        <f t="shared" si="101"/>
        <v/>
      </c>
      <c r="B965" s="174" t="str">
        <f t="shared" si="102"/>
        <v>Onsdag</v>
      </c>
      <c r="C965" s="176">
        <f t="shared" si="103"/>
        <v>43768</v>
      </c>
      <c r="D965" s="253"/>
      <c r="E965" s="287">
        <f>IF(B965="mandag",MedarbejderData!$V$28,"0")+IF(B965="tirsdag",MedarbejderData!$W$28,"0")+IF(B965="Onsdag",MedarbejderData!$X$28,"0")+IF(B965="torsdag",MedarbejderData!$Y$28,"0")+IF(B965="fredag",MedarbejderData!$Z$28,"0")+IF(B965="lørdag",MedarbejderData!$AA$28,"0")+IF(B965="søndag",MedarbejderData!$AB$28,"0")</f>
        <v>0</v>
      </c>
      <c r="F965" s="254"/>
      <c r="G965" s="254"/>
      <c r="H965" s="254"/>
      <c r="I965" s="254"/>
      <c r="J965" s="258">
        <f>IF(E965+F965+G965&lt;Beregningsdata!$G$18,E965+F965+G965,E965+F965+G965-Beregningsdata!$G$17)</f>
        <v>0</v>
      </c>
      <c r="K965" s="259" t="str">
        <f>IF(J965&gt;Beregningsdata!$G$26,Beregningsdata!$F$26,IF(AND(J965&lt;J965+Beregningsdata!$F$26,J965&gt;Beregningsdata!$F$25),J965-Beregningsdata!$F$25,""))</f>
        <v/>
      </c>
      <c r="L965" s="259" t="str">
        <f>IF(J965&gt;Beregningsdata!$F$27,J965-Beregningsdata!$F$27,"")</f>
        <v/>
      </c>
      <c r="M965" s="254"/>
      <c r="N965" s="254"/>
      <c r="O965" s="254"/>
      <c r="P965" s="211">
        <f>IF(D965="Ferie",Beregningsdata!$E$6,"0")+IF(D965="Feriefridag",Beregningsdata!$E$12,"0")+IF(D965="Fri",Beregningsdata!$E$11,"0")+IF(D965="Syg",Beregningsdata!$E$8,"0")+IF(D965="Barns Sygedag",Beregningsdata!$E$9,"0")+IF(D965="Barsel",Beregningsdata!$E$10,"0")</f>
        <v>0</v>
      </c>
    </row>
    <row r="966" spans="1:16" ht="16.5" x14ac:dyDescent="0.25">
      <c r="A966" s="173" t="str">
        <f t="shared" si="101"/>
        <v/>
      </c>
      <c r="B966" s="174" t="str">
        <f t="shared" si="102"/>
        <v>Torsdag</v>
      </c>
      <c r="C966" s="176">
        <f t="shared" si="103"/>
        <v>43769</v>
      </c>
      <c r="D966" s="253"/>
      <c r="E966" s="287">
        <f>IF(B966="mandag",MedarbejderData!$V$28,"0")+IF(B966="tirsdag",MedarbejderData!$W$28,"0")+IF(B966="Onsdag",MedarbejderData!$X$28,"0")+IF(B966="torsdag",MedarbejderData!$Y$28,"0")+IF(B966="fredag",MedarbejderData!$Z$28,"0")+IF(B966="lørdag",MedarbejderData!$AA$28,"0")+IF(B966="søndag",MedarbejderData!$AB$28,"0")</f>
        <v>0</v>
      </c>
      <c r="F966" s="254"/>
      <c r="G966" s="254"/>
      <c r="H966" s="254"/>
      <c r="I966" s="254"/>
      <c r="J966" s="258">
        <f>IF(E966+F966+G966&lt;Beregningsdata!$G$18,E966+F966+G966,E966+F966+G966-Beregningsdata!$G$17)</f>
        <v>0</v>
      </c>
      <c r="K966" s="259" t="str">
        <f>IF(J966&gt;Beregningsdata!$G$26,Beregningsdata!$F$26,IF(AND(J966&lt;J966+Beregningsdata!$F$26,J966&gt;Beregningsdata!$F$25),J966-Beregningsdata!$F$25,""))</f>
        <v/>
      </c>
      <c r="L966" s="259" t="str">
        <f>IF(J966&gt;Beregningsdata!$F$27,J966-Beregningsdata!$F$27,"")</f>
        <v/>
      </c>
      <c r="M966" s="254"/>
      <c r="N966" s="254"/>
      <c r="O966" s="254"/>
      <c r="P966" s="211">
        <f>IF(D966="Ferie",Beregningsdata!$E$6,"0")+IF(D966="Feriefridag",Beregningsdata!$E$12,"0")+IF(D966="Fri",Beregningsdata!$E$11,"0")+IF(D966="Syg",Beregningsdata!$E$8,"0")+IF(D966="Barns Sygedag",Beregningsdata!$E$9,"0")+IF(D966="Barsel",Beregningsdata!$E$10,"0")</f>
        <v>0</v>
      </c>
    </row>
    <row r="967" spans="1:16" ht="16.5" x14ac:dyDescent="0.25">
      <c r="A967" s="173" t="str">
        <f t="shared" si="101"/>
        <v/>
      </c>
      <c r="B967" s="174" t="str">
        <f t="shared" si="102"/>
        <v>Fredag</v>
      </c>
      <c r="C967" s="176">
        <f t="shared" si="103"/>
        <v>43770</v>
      </c>
      <c r="D967" s="253"/>
      <c r="E967" s="287">
        <f>IF(B967="mandag",MedarbejderData!$V$28,"0")+IF(B967="tirsdag",MedarbejderData!$W$28,"0")+IF(B967="Onsdag",MedarbejderData!$X$28,"0")+IF(B967="torsdag",MedarbejderData!$Y$28,"0")+IF(B967="fredag",MedarbejderData!$Z$28,"0")+IF(B967="lørdag",MedarbejderData!$AA$28,"0")+IF(B967="søndag",MedarbejderData!$AB$28,"0")</f>
        <v>0</v>
      </c>
      <c r="F967" s="254"/>
      <c r="G967" s="254"/>
      <c r="H967" s="254"/>
      <c r="I967" s="254"/>
      <c r="J967" s="258">
        <f>IF(E967+F967+G967&lt;Beregningsdata!$G$18,E967+F967+G967,E967+F967+G967-Beregningsdata!$G$17)</f>
        <v>0</v>
      </c>
      <c r="K967" s="259" t="str">
        <f>IF(J967&gt;Beregningsdata!$G$26,Beregningsdata!$F$26,IF(AND(J967&lt;J967+Beregningsdata!$F$26,J967&gt;Beregningsdata!$F$25),J967-Beregningsdata!$F$25,""))</f>
        <v/>
      </c>
      <c r="L967" s="259" t="str">
        <f>IF(J967&gt;Beregningsdata!$F$27,J967-Beregningsdata!$F$27,"")</f>
        <v/>
      </c>
      <c r="M967" s="254"/>
      <c r="N967" s="254"/>
      <c r="O967" s="254"/>
      <c r="P967" s="211">
        <f>IF(D967="Ferie",Beregningsdata!$E$6,"0")+IF(D967="Feriefridag",Beregningsdata!$E$12,"0")+IF(D967="Fri",Beregningsdata!$E$11,"0")+IF(D967="Syg",Beregningsdata!$E$8,"0")+IF(D967="Barns Sygedag",Beregningsdata!$E$9,"0")+IF(D967="Barsel",Beregningsdata!$E$10,"0")</f>
        <v>0</v>
      </c>
    </row>
    <row r="968" spans="1:16" ht="16.5" x14ac:dyDescent="0.25">
      <c r="A968" s="173" t="str">
        <f t="shared" si="101"/>
        <v/>
      </c>
      <c r="B968" s="174" t="str">
        <f t="shared" si="102"/>
        <v>Lørdag</v>
      </c>
      <c r="C968" s="176">
        <f t="shared" si="103"/>
        <v>43771</v>
      </c>
      <c r="D968" s="253"/>
      <c r="E968" s="287">
        <f>IF(B968="mandag",MedarbejderData!$V$28,"0")+IF(B968="tirsdag",MedarbejderData!$W$28,"0")+IF(B968="Onsdag",MedarbejderData!$X$28,"0")+IF(B968="torsdag",MedarbejderData!$Y$28,"0")+IF(B968="fredag",MedarbejderData!$Z$28,"0")+IF(B968="lørdag",MedarbejderData!$AA$28,"0")+IF(B968="søndag",MedarbejderData!$AB$28,"0")</f>
        <v>0</v>
      </c>
      <c r="F968" s="254"/>
      <c r="G968" s="254"/>
      <c r="H968" s="254"/>
      <c r="I968" s="254"/>
      <c r="J968" s="258">
        <f>IF(E968+F968+G968&lt;Beregningsdata!$G$18,E968+F968+G968,E968+F968+G968-Beregningsdata!$G$17)</f>
        <v>0</v>
      </c>
      <c r="K968" s="259" t="str">
        <f>IF(J968&gt;Beregningsdata!$G$26,Beregningsdata!$F$26,IF(AND(J968&lt;J968+Beregningsdata!$F$26,J968&gt;Beregningsdata!$F$25),J968-Beregningsdata!$F$25,""))</f>
        <v/>
      </c>
      <c r="L968" s="259" t="str">
        <f>IF(J968&gt;Beregningsdata!$F$27,J968-Beregningsdata!$F$27,"")</f>
        <v/>
      </c>
      <c r="M968" s="254"/>
      <c r="N968" s="254"/>
      <c r="O968" s="254"/>
      <c r="P968" s="211">
        <f>IF(D968="Ferie",Beregningsdata!$E$6,"0")+IF(D968="Feriefridag",Beregningsdata!$E$12,"0")+IF(D968="Fri",Beregningsdata!$E$11,"0")+IF(D968="Syg",Beregningsdata!$E$8,"0")+IF(D968="Barns Sygedag",Beregningsdata!$E$9,"0")+IF(D968="Barsel",Beregningsdata!$E$10,"0")</f>
        <v>0</v>
      </c>
    </row>
    <row r="969" spans="1:16" ht="16.5" x14ac:dyDescent="0.25">
      <c r="A969" s="173" t="str">
        <f t="shared" si="101"/>
        <v/>
      </c>
      <c r="B969" s="174" t="str">
        <f t="shared" si="102"/>
        <v>Søndag</v>
      </c>
      <c r="C969" s="176">
        <f t="shared" si="103"/>
        <v>43772</v>
      </c>
      <c r="D969" s="253"/>
      <c r="E969" s="287">
        <f>IF(B969="mandag",MedarbejderData!$V$28,"0")+IF(B969="tirsdag",MedarbejderData!$W$28,"0")+IF(B969="Onsdag",MedarbejderData!$X$28,"0")+IF(B969="torsdag",MedarbejderData!$Y$28,"0")+IF(B969="fredag",MedarbejderData!$Z$28,"0")+IF(B969="lørdag",MedarbejderData!$AA$28,"0")+IF(B969="søndag",MedarbejderData!$AB$28,"0")</f>
        <v>0</v>
      </c>
      <c r="F969" s="254"/>
      <c r="G969" s="254"/>
      <c r="H969" s="254"/>
      <c r="I969" s="254"/>
      <c r="J969" s="258">
        <f>IF(E969+F969+G969&lt;Beregningsdata!$G$18,E969+F969+G969,E969+F969+G969-Beregningsdata!$G$17)</f>
        <v>0</v>
      </c>
      <c r="K969" s="259" t="str">
        <f>IF(J969&gt;Beregningsdata!$G$26,Beregningsdata!$F$26,IF(AND(J969&lt;J969+Beregningsdata!$F$26,J969&gt;Beregningsdata!$F$25),J969-Beregningsdata!$F$25,""))</f>
        <v/>
      </c>
      <c r="L969" s="259" t="str">
        <f>IF(J969&gt;Beregningsdata!$F$27,J969-Beregningsdata!$F$27,"")</f>
        <v/>
      </c>
      <c r="M969" s="254"/>
      <c r="N969" s="254"/>
      <c r="O969" s="254"/>
      <c r="P969" s="211">
        <f>IF(D969="Ferie",Beregningsdata!$E$6,"0")+IF(D969="Feriefridag",Beregningsdata!$E$12,"0")+IF(D969="Fri",Beregningsdata!$E$11,"0")+IF(D969="Syg",Beregningsdata!$E$8,"0")+IF(D969="Barns Sygedag",Beregningsdata!$E$9,"0")+IF(D969="Barsel",Beregningsdata!$E$10,"0")</f>
        <v>0</v>
      </c>
    </row>
    <row r="970" spans="1:16" ht="16.5" x14ac:dyDescent="0.25">
      <c r="A970" s="173">
        <f t="shared" si="101"/>
        <v>45</v>
      </c>
      <c r="B970" s="174" t="str">
        <f t="shared" si="102"/>
        <v>Mandag</v>
      </c>
      <c r="C970" s="176">
        <f t="shared" si="103"/>
        <v>43773</v>
      </c>
      <c r="D970" s="253"/>
      <c r="E970" s="287">
        <f>IF(B970="mandag",MedarbejderData!$V$28,"0")+IF(B970="tirsdag",MedarbejderData!$W$28,"0")+IF(B970="Onsdag",MedarbejderData!$X$28,"0")+IF(B970="torsdag",MedarbejderData!$Y$28,"0")+IF(B970="fredag",MedarbejderData!$Z$28,"0")+IF(B970="lørdag",MedarbejderData!$AA$28,"0")+IF(B970="søndag",MedarbejderData!$AB$28,"0")</f>
        <v>0</v>
      </c>
      <c r="F970" s="254"/>
      <c r="G970" s="254"/>
      <c r="H970" s="254"/>
      <c r="I970" s="254"/>
      <c r="J970" s="258">
        <f>IF(E970+F970+G970&lt;Beregningsdata!$G$18,E970+F970+G970,E970+F970+G970-Beregningsdata!$G$17)</f>
        <v>0</v>
      </c>
      <c r="K970" s="259" t="str">
        <f>IF(J970&gt;Beregningsdata!$G$26,Beregningsdata!$F$26,IF(AND(J970&lt;J970+Beregningsdata!$F$26,J970&gt;Beregningsdata!$F$25),J970-Beregningsdata!$F$25,""))</f>
        <v/>
      </c>
      <c r="L970" s="259" t="str">
        <f>IF(J970&gt;Beregningsdata!$F$27,J970-Beregningsdata!$F$27,"")</f>
        <v/>
      </c>
      <c r="M970" s="254"/>
      <c r="N970" s="254"/>
      <c r="O970" s="254"/>
      <c r="P970" s="211">
        <f>IF(D970="Ferie",Beregningsdata!$E$6,"0")+IF(D970="Feriefridag",Beregningsdata!$E$12,"0")+IF(D970="Fri",Beregningsdata!$E$11,"0")+IF(D970="Syg",Beregningsdata!$E$8,"0")+IF(D970="Barns Sygedag",Beregningsdata!$E$9,"0")+IF(D970="Barsel",Beregningsdata!$E$10,"0")</f>
        <v>0</v>
      </c>
    </row>
    <row r="971" spans="1:16" ht="16.5" x14ac:dyDescent="0.25">
      <c r="A971" s="173" t="str">
        <f t="shared" si="101"/>
        <v/>
      </c>
      <c r="B971" s="174" t="str">
        <f t="shared" si="102"/>
        <v>Tirsdag</v>
      </c>
      <c r="C971" s="176">
        <f t="shared" si="103"/>
        <v>43774</v>
      </c>
      <c r="D971" s="253"/>
      <c r="E971" s="287">
        <f>IF(B971="mandag",MedarbejderData!$V$28,"0")+IF(B971="tirsdag",MedarbejderData!$W$28,"0")+IF(B971="Onsdag",MedarbejderData!$X$28,"0")+IF(B971="torsdag",MedarbejderData!$Y$28,"0")+IF(B971="fredag",MedarbejderData!$Z$28,"0")+IF(B971="lørdag",MedarbejderData!$AA$28,"0")+IF(B971="søndag",MedarbejderData!$AB$28,"0")</f>
        <v>0</v>
      </c>
      <c r="F971" s="254"/>
      <c r="G971" s="254"/>
      <c r="H971" s="254"/>
      <c r="I971" s="254"/>
      <c r="J971" s="258">
        <f>IF(E971+F971+G971&lt;Beregningsdata!$G$18,E971+F971+G971,E971+F971+G971-Beregningsdata!$G$17)</f>
        <v>0</v>
      </c>
      <c r="K971" s="259" t="str">
        <f>IF(J971&gt;Beregningsdata!$G$26,Beregningsdata!$F$26,IF(AND(J971&lt;J971+Beregningsdata!$F$26,J971&gt;Beregningsdata!$F$25),J971-Beregningsdata!$F$25,""))</f>
        <v/>
      </c>
      <c r="L971" s="259" t="str">
        <f>IF(J971&gt;Beregningsdata!$F$27,J971-Beregningsdata!$F$27,"")</f>
        <v/>
      </c>
      <c r="M971" s="254"/>
      <c r="N971" s="254"/>
      <c r="O971" s="254"/>
      <c r="P971" s="211">
        <f>IF(D971="Ferie",Beregningsdata!$E$6,"0")+IF(D971="Feriefridag",Beregningsdata!$E$12,"0")+IF(D971="Fri",Beregningsdata!$E$11,"0")+IF(D971="Syg",Beregningsdata!$E$8,"0")+IF(D971="Barns Sygedag",Beregningsdata!$E$9,"0")+IF(D971="Barsel",Beregningsdata!$E$10,"0")</f>
        <v>0</v>
      </c>
    </row>
    <row r="972" spans="1:16" ht="16.5" x14ac:dyDescent="0.25">
      <c r="A972" s="173" t="str">
        <f t="shared" si="101"/>
        <v/>
      </c>
      <c r="B972" s="174" t="str">
        <f t="shared" si="102"/>
        <v>Onsdag</v>
      </c>
      <c r="C972" s="176">
        <f t="shared" si="103"/>
        <v>43775</v>
      </c>
      <c r="D972" s="253"/>
      <c r="E972" s="287">
        <f>IF(B972="mandag",MedarbejderData!$V$28,"0")+IF(B972="tirsdag",MedarbejderData!$W$28,"0")+IF(B972="Onsdag",MedarbejderData!$X$28,"0")+IF(B972="torsdag",MedarbejderData!$Y$28,"0")+IF(B972="fredag",MedarbejderData!$Z$28,"0")+IF(B972="lørdag",MedarbejderData!$AA$28,"0")+IF(B972="søndag",MedarbejderData!$AB$28,"0")</f>
        <v>0</v>
      </c>
      <c r="F972" s="254"/>
      <c r="G972" s="254"/>
      <c r="H972" s="254"/>
      <c r="I972" s="254"/>
      <c r="J972" s="258">
        <f>IF(E972+F972+G972&lt;Beregningsdata!$G$18,E972+F972+G972,E972+F972+G972-Beregningsdata!$G$17)</f>
        <v>0</v>
      </c>
      <c r="K972" s="259" t="str">
        <f>IF(J972&gt;Beregningsdata!$G$26,Beregningsdata!$F$26,IF(AND(J972&lt;J972+Beregningsdata!$F$26,J972&gt;Beregningsdata!$F$25),J972-Beregningsdata!$F$25,""))</f>
        <v/>
      </c>
      <c r="L972" s="259" t="str">
        <f>IF(J972&gt;Beregningsdata!$F$27,J972-Beregningsdata!$F$27,"")</f>
        <v/>
      </c>
      <c r="M972" s="254"/>
      <c r="N972" s="254"/>
      <c r="O972" s="254"/>
      <c r="P972" s="211">
        <f>IF(D972="Ferie",Beregningsdata!$E$6,"0")+IF(D972="Feriefridag",Beregningsdata!$E$12,"0")+IF(D972="Fri",Beregningsdata!$E$11,"0")+IF(D972="Syg",Beregningsdata!$E$8,"0")+IF(D972="Barns Sygedag",Beregningsdata!$E$9,"0")+IF(D972="Barsel",Beregningsdata!$E$10,"0")</f>
        <v>0</v>
      </c>
    </row>
    <row r="973" spans="1:16" ht="16.5" x14ac:dyDescent="0.25">
      <c r="A973" s="173" t="str">
        <f t="shared" si="101"/>
        <v/>
      </c>
      <c r="B973" s="174" t="str">
        <f t="shared" si="102"/>
        <v>Torsdag</v>
      </c>
      <c r="C973" s="176">
        <f t="shared" si="103"/>
        <v>43776</v>
      </c>
      <c r="D973" s="253"/>
      <c r="E973" s="287">
        <f>IF(B973="mandag",MedarbejderData!$V$28,"0")+IF(B973="tirsdag",MedarbejderData!$W$28,"0")+IF(B973="Onsdag",MedarbejderData!$X$28,"0")+IF(B973="torsdag",MedarbejderData!$Y$28,"0")+IF(B973="fredag",MedarbejderData!$Z$28,"0")+IF(B973="lørdag",MedarbejderData!$AA$28,"0")+IF(B973="søndag",MedarbejderData!$AB$28,"0")</f>
        <v>0</v>
      </c>
      <c r="F973" s="254"/>
      <c r="G973" s="254"/>
      <c r="H973" s="254"/>
      <c r="I973" s="254"/>
      <c r="J973" s="258">
        <f>IF(E973+F973+G973&lt;Beregningsdata!$G$18,E973+F973+G973,E973+F973+G973-Beregningsdata!$G$17)</f>
        <v>0</v>
      </c>
      <c r="K973" s="259" t="str">
        <f>IF(J973&gt;Beregningsdata!$G$26,Beregningsdata!$F$26,IF(AND(J973&lt;J973+Beregningsdata!$F$26,J973&gt;Beregningsdata!$F$25),J973-Beregningsdata!$F$25,""))</f>
        <v/>
      </c>
      <c r="L973" s="259" t="str">
        <f>IF(J973&gt;Beregningsdata!$F$27,J973-Beregningsdata!$F$27,"")</f>
        <v/>
      </c>
      <c r="M973" s="254"/>
      <c r="N973" s="254"/>
      <c r="O973" s="254"/>
      <c r="P973" s="211">
        <f>IF(D973="Ferie",Beregningsdata!$E$6,"0")+IF(D973="Feriefridag",Beregningsdata!$E$12,"0")+IF(D973="Fri",Beregningsdata!$E$11,"0")+IF(D973="Syg",Beregningsdata!$E$8,"0")+IF(D973="Barns Sygedag",Beregningsdata!$E$9,"0")+IF(D973="Barsel",Beregningsdata!$E$10,"0")</f>
        <v>0</v>
      </c>
    </row>
    <row r="974" spans="1:16" ht="16.5" x14ac:dyDescent="0.25">
      <c r="A974" s="173" t="str">
        <f t="shared" si="101"/>
        <v/>
      </c>
      <c r="B974" s="174" t="str">
        <f t="shared" si="102"/>
        <v>Fredag</v>
      </c>
      <c r="C974" s="176">
        <f t="shared" si="103"/>
        <v>43777</v>
      </c>
      <c r="D974" s="253"/>
      <c r="E974" s="287">
        <f>IF(B974="mandag",MedarbejderData!$V$28,"0")+IF(B974="tirsdag",MedarbejderData!$W$28,"0")+IF(B974="Onsdag",MedarbejderData!$X$28,"0")+IF(B974="torsdag",MedarbejderData!$Y$28,"0")+IF(B974="fredag",MedarbejderData!$Z$28,"0")+IF(B974="lørdag",MedarbejderData!$AA$28,"0")+IF(B974="søndag",MedarbejderData!$AB$28,"0")</f>
        <v>0</v>
      </c>
      <c r="F974" s="254"/>
      <c r="G974" s="254"/>
      <c r="H974" s="254"/>
      <c r="I974" s="254"/>
      <c r="J974" s="258">
        <f>IF(E974+F974+G974&lt;Beregningsdata!$G$18,E974+F974+G974,E974+F974+G974-Beregningsdata!$G$17)</f>
        <v>0</v>
      </c>
      <c r="K974" s="259" t="str">
        <f>IF(J974&gt;Beregningsdata!$G$26,Beregningsdata!$F$26,IF(AND(J974&lt;J974+Beregningsdata!$F$26,J974&gt;Beregningsdata!$F$25),J974-Beregningsdata!$F$25,""))</f>
        <v/>
      </c>
      <c r="L974" s="259" t="str">
        <f>IF(J974&gt;Beregningsdata!$F$27,J974-Beregningsdata!$F$27,"")</f>
        <v/>
      </c>
      <c r="M974" s="254"/>
      <c r="N974" s="254"/>
      <c r="O974" s="254"/>
      <c r="P974" s="211">
        <f>IF(D974="Ferie",Beregningsdata!$E$6,"0")+IF(D974="Feriefridag",Beregningsdata!$E$12,"0")+IF(D974="Fri",Beregningsdata!$E$11,"0")+IF(D974="Syg",Beregningsdata!$E$8,"0")+IF(D974="Barns Sygedag",Beregningsdata!$E$9,"0")+IF(D974="Barsel",Beregningsdata!$E$10,"0")</f>
        <v>0</v>
      </c>
    </row>
    <row r="975" spans="1:16" ht="16.5" x14ac:dyDescent="0.25">
      <c r="A975" s="173" t="str">
        <f t="shared" si="101"/>
        <v/>
      </c>
      <c r="B975" s="174" t="str">
        <f t="shared" si="102"/>
        <v>Lørdag</v>
      </c>
      <c r="C975" s="176">
        <f t="shared" si="103"/>
        <v>43778</v>
      </c>
      <c r="D975" s="253"/>
      <c r="E975" s="287">
        <f>IF(B975="mandag",MedarbejderData!$V$28,"0")+IF(B975="tirsdag",MedarbejderData!$W$28,"0")+IF(B975="Onsdag",MedarbejderData!$X$28,"0")+IF(B975="torsdag",MedarbejderData!$Y$28,"0")+IF(B975="fredag",MedarbejderData!$Z$28,"0")+IF(B975="lørdag",MedarbejderData!$AA$28,"0")+IF(B975="søndag",MedarbejderData!$AB$28,"0")</f>
        <v>0</v>
      </c>
      <c r="F975" s="254"/>
      <c r="G975" s="254"/>
      <c r="H975" s="254"/>
      <c r="I975" s="254"/>
      <c r="J975" s="258">
        <f>IF(E975+F975+G975&lt;Beregningsdata!$G$18,E975+F975+G975,E975+F975+G975-Beregningsdata!$G$17)</f>
        <v>0</v>
      </c>
      <c r="K975" s="259" t="str">
        <f>IF(J975&gt;Beregningsdata!$G$26,Beregningsdata!$F$26,IF(AND(J975&lt;J975+Beregningsdata!$F$26,J975&gt;Beregningsdata!$F$25),J975-Beregningsdata!$F$25,""))</f>
        <v/>
      </c>
      <c r="L975" s="259" t="str">
        <f>IF(J975&gt;Beregningsdata!$F$27,J975-Beregningsdata!$F$27,"")</f>
        <v/>
      </c>
      <c r="M975" s="254"/>
      <c r="N975" s="254"/>
      <c r="O975" s="254"/>
      <c r="P975" s="211">
        <f>IF(D975="Ferie",Beregningsdata!$E$6,"0")+IF(D975="Feriefridag",Beregningsdata!$E$12,"0")+IF(D975="Fri",Beregningsdata!$E$11,"0")+IF(D975="Syg",Beregningsdata!$E$8,"0")+IF(D975="Barns Sygedag",Beregningsdata!$E$9,"0")+IF(D975="Barsel",Beregningsdata!$E$10,"0")</f>
        <v>0</v>
      </c>
    </row>
    <row r="976" spans="1:16" ht="16.5" x14ac:dyDescent="0.25">
      <c r="A976" s="173" t="str">
        <f t="shared" si="101"/>
        <v/>
      </c>
      <c r="B976" s="174" t="str">
        <f t="shared" si="102"/>
        <v>Søndag</v>
      </c>
      <c r="C976" s="176">
        <f t="shared" si="103"/>
        <v>43779</v>
      </c>
      <c r="D976" s="253"/>
      <c r="E976" s="287">
        <f>IF(B976="mandag",MedarbejderData!$V$28,"0")+IF(B976="tirsdag",MedarbejderData!$W$28,"0")+IF(B976="Onsdag",MedarbejderData!$X$28,"0")+IF(B976="torsdag",MedarbejderData!$Y$28,"0")+IF(B976="fredag",MedarbejderData!$Z$28,"0")+IF(B976="lørdag",MedarbejderData!$AA$28,"0")+IF(B976="søndag",MedarbejderData!$AB$28,"0")</f>
        <v>0</v>
      </c>
      <c r="F976" s="254"/>
      <c r="G976" s="254"/>
      <c r="H976" s="254"/>
      <c r="I976" s="254"/>
      <c r="J976" s="258">
        <f>IF(E976+F976+G976&lt;Beregningsdata!$G$18,E976+F976+G976,E976+F976+G976-Beregningsdata!$G$17)</f>
        <v>0</v>
      </c>
      <c r="K976" s="259" t="str">
        <f>IF(J976&gt;Beregningsdata!$G$26,Beregningsdata!$F$26,IF(AND(J976&lt;J976+Beregningsdata!$F$26,J976&gt;Beregningsdata!$F$25),J976-Beregningsdata!$F$25,""))</f>
        <v/>
      </c>
      <c r="L976" s="259" t="str">
        <f>IF(J976&gt;Beregningsdata!$F$27,J976-Beregningsdata!$F$27,"")</f>
        <v/>
      </c>
      <c r="M976" s="254"/>
      <c r="N976" s="254"/>
      <c r="O976" s="254"/>
      <c r="P976" s="211">
        <f>IF(D976="Ferie",Beregningsdata!$E$6,"0")+IF(D976="Feriefridag",Beregningsdata!$E$12,"0")+IF(D976="Fri",Beregningsdata!$E$11,"0")+IF(D976="Syg",Beregningsdata!$E$8,"0")+IF(D976="Barns Sygedag",Beregningsdata!$E$9,"0")+IF(D976="Barsel",Beregningsdata!$E$10,"0")</f>
        <v>0</v>
      </c>
    </row>
    <row r="977" spans="1:16" ht="16.5" x14ac:dyDescent="0.25">
      <c r="A977" s="173">
        <f t="shared" si="101"/>
        <v>46</v>
      </c>
      <c r="B977" s="174" t="str">
        <f t="shared" si="102"/>
        <v>Mandag</v>
      </c>
      <c r="C977" s="176">
        <f t="shared" si="103"/>
        <v>43780</v>
      </c>
      <c r="D977" s="253"/>
      <c r="E977" s="287">
        <f>IF(B977="mandag",MedarbejderData!$V$28,"0")+IF(B977="tirsdag",MedarbejderData!$W$28,"0")+IF(B977="Onsdag",MedarbejderData!$X$28,"0")+IF(B977="torsdag",MedarbejderData!$Y$28,"0")+IF(B977="fredag",MedarbejderData!$Z$28,"0")+IF(B977="lørdag",MedarbejderData!$AA$28,"0")+IF(B977="søndag",MedarbejderData!$AB$28,"0")</f>
        <v>0</v>
      </c>
      <c r="F977" s="254"/>
      <c r="G977" s="254"/>
      <c r="H977" s="254"/>
      <c r="I977" s="254"/>
      <c r="J977" s="258">
        <f>IF(E977+F977+G977&lt;Beregningsdata!$G$18,E977+F977+G977,E977+F977+G977-Beregningsdata!$G$17)</f>
        <v>0</v>
      </c>
      <c r="K977" s="259" t="str">
        <f>IF(J977&gt;Beregningsdata!$G$26,Beregningsdata!$F$26,IF(AND(J977&lt;J977+Beregningsdata!$F$26,J977&gt;Beregningsdata!$F$25),J977-Beregningsdata!$F$25,""))</f>
        <v/>
      </c>
      <c r="L977" s="259" t="str">
        <f>IF(J977&gt;Beregningsdata!$F$27,J977-Beregningsdata!$F$27,"")</f>
        <v/>
      </c>
      <c r="M977" s="254"/>
      <c r="N977" s="254"/>
      <c r="O977" s="254"/>
      <c r="P977" s="211">
        <f>IF(D977="Ferie",Beregningsdata!$E$6,"0")+IF(D977="Feriefridag",Beregningsdata!$E$12,"0")+IF(D977="Fri",Beregningsdata!$E$11,"0")+IF(D977="Syg",Beregningsdata!$E$8,"0")+IF(D977="Barns Sygedag",Beregningsdata!$E$9,"0")+IF(D977="Barsel",Beregningsdata!$E$10,"0")</f>
        <v>0</v>
      </c>
    </row>
    <row r="978" spans="1:16" ht="16.5" x14ac:dyDescent="0.25">
      <c r="A978" s="173" t="str">
        <f t="shared" si="101"/>
        <v/>
      </c>
      <c r="B978" s="174" t="str">
        <f t="shared" si="102"/>
        <v>Tirsdag</v>
      </c>
      <c r="C978" s="176">
        <f t="shared" si="103"/>
        <v>43781</v>
      </c>
      <c r="D978" s="253"/>
      <c r="E978" s="287">
        <f>IF(B978="mandag",MedarbejderData!$V$28,"0")+IF(B978="tirsdag",MedarbejderData!$W$28,"0")+IF(B978="Onsdag",MedarbejderData!$X$28,"0")+IF(B978="torsdag",MedarbejderData!$Y$28,"0")+IF(B978="fredag",MedarbejderData!$Z$28,"0")+IF(B978="lørdag",MedarbejderData!$AA$28,"0")+IF(B978="søndag",MedarbejderData!$AB$28,"0")</f>
        <v>0</v>
      </c>
      <c r="F978" s="254"/>
      <c r="G978" s="254"/>
      <c r="H978" s="254"/>
      <c r="I978" s="254"/>
      <c r="J978" s="258">
        <f>IF(E978+F978+G978&lt;Beregningsdata!$G$18,E978+F978+G978,E978+F978+G978-Beregningsdata!$G$17)</f>
        <v>0</v>
      </c>
      <c r="K978" s="259" t="str">
        <f>IF(J978&gt;Beregningsdata!$G$26,Beregningsdata!$F$26,IF(AND(J978&lt;J978+Beregningsdata!$F$26,J978&gt;Beregningsdata!$F$25),J978-Beregningsdata!$F$25,""))</f>
        <v/>
      </c>
      <c r="L978" s="259" t="str">
        <f>IF(J978&gt;Beregningsdata!$F$27,J978-Beregningsdata!$F$27,"")</f>
        <v/>
      </c>
      <c r="M978" s="254"/>
      <c r="N978" s="254"/>
      <c r="O978" s="254"/>
      <c r="P978" s="211">
        <f>IF(D978="Ferie",Beregningsdata!$E$6,"0")+IF(D978="Feriefridag",Beregningsdata!$E$12,"0")+IF(D978="Fri",Beregningsdata!$E$11,"0")+IF(D978="Syg",Beregningsdata!$E$8,"0")+IF(D978="Barns Sygedag",Beregningsdata!$E$9,"0")+IF(D978="Barsel",Beregningsdata!$E$10,"0")</f>
        <v>0</v>
      </c>
    </row>
    <row r="979" spans="1:16" ht="16.5" x14ac:dyDescent="0.25">
      <c r="A979" s="173" t="str">
        <f t="shared" si="101"/>
        <v/>
      </c>
      <c r="B979" s="174" t="str">
        <f t="shared" si="102"/>
        <v>Onsdag</v>
      </c>
      <c r="C979" s="176">
        <f t="shared" si="103"/>
        <v>43782</v>
      </c>
      <c r="D979" s="253"/>
      <c r="E979" s="287">
        <f>IF(B979="mandag",MedarbejderData!$V$28,"0")+IF(B979="tirsdag",MedarbejderData!$W$28,"0")+IF(B979="Onsdag",MedarbejderData!$X$28,"0")+IF(B979="torsdag",MedarbejderData!$Y$28,"0")+IF(B979="fredag",MedarbejderData!$Z$28,"0")+IF(B979="lørdag",MedarbejderData!$AA$28,"0")+IF(B979="søndag",MedarbejderData!$AB$28,"0")</f>
        <v>0</v>
      </c>
      <c r="F979" s="254"/>
      <c r="G979" s="254"/>
      <c r="H979" s="254"/>
      <c r="I979" s="254"/>
      <c r="J979" s="258">
        <f>IF(E979+F979+G979&lt;Beregningsdata!$G$18,E979+F979+G979,E979+F979+G979-Beregningsdata!$G$17)</f>
        <v>0</v>
      </c>
      <c r="K979" s="259" t="str">
        <f>IF(J979&gt;Beregningsdata!$G$26,Beregningsdata!$F$26,IF(AND(J979&lt;J979+Beregningsdata!$F$26,J979&gt;Beregningsdata!$F$25),J979-Beregningsdata!$F$25,""))</f>
        <v/>
      </c>
      <c r="L979" s="259" t="str">
        <f>IF(J979&gt;Beregningsdata!$F$27,J979-Beregningsdata!$F$27,"")</f>
        <v/>
      </c>
      <c r="M979" s="254"/>
      <c r="N979" s="254"/>
      <c r="O979" s="254"/>
      <c r="P979" s="211">
        <f>IF(D979="Ferie",Beregningsdata!$E$6,"0")+IF(D979="Feriefridag",Beregningsdata!$E$12,"0")+IF(D979="Fri",Beregningsdata!$E$11,"0")+IF(D979="Syg",Beregningsdata!$E$8,"0")+IF(D979="Barns Sygedag",Beregningsdata!$E$9,"0")+IF(D979="Barsel",Beregningsdata!$E$10,"0")</f>
        <v>0</v>
      </c>
    </row>
    <row r="980" spans="1:16" ht="16.5" x14ac:dyDescent="0.25">
      <c r="A980" s="173" t="str">
        <f t="shared" si="101"/>
        <v/>
      </c>
      <c r="B980" s="174" t="str">
        <f t="shared" si="102"/>
        <v>Torsdag</v>
      </c>
      <c r="C980" s="176">
        <f t="shared" si="103"/>
        <v>43783</v>
      </c>
      <c r="D980" s="253"/>
      <c r="E980" s="287">
        <f>IF(B980="mandag",MedarbejderData!$V$28,"0")+IF(B980="tirsdag",MedarbejderData!$W$28,"0")+IF(B980="Onsdag",MedarbejderData!$X$28,"0")+IF(B980="torsdag",MedarbejderData!$Y$28,"0")+IF(B980="fredag",MedarbejderData!$Z$28,"0")+IF(B980="lørdag",MedarbejderData!$AA$28,"0")+IF(B980="søndag",MedarbejderData!$AB$28,"0")</f>
        <v>0</v>
      </c>
      <c r="F980" s="254"/>
      <c r="G980" s="254"/>
      <c r="H980" s="254"/>
      <c r="I980" s="254"/>
      <c r="J980" s="258">
        <f>IF(E980+F980+G980&lt;Beregningsdata!$G$18,E980+F980+G980,E980+F980+G980-Beregningsdata!$G$17)</f>
        <v>0</v>
      </c>
      <c r="K980" s="259" t="str">
        <f>IF(J980&gt;Beregningsdata!$G$26,Beregningsdata!$F$26,IF(AND(J980&lt;J980+Beregningsdata!$F$26,J980&gt;Beregningsdata!$F$25),J980-Beregningsdata!$F$25,""))</f>
        <v/>
      </c>
      <c r="L980" s="259" t="str">
        <f>IF(J980&gt;Beregningsdata!$F$27,J980-Beregningsdata!$F$27,"")</f>
        <v/>
      </c>
      <c r="M980" s="254"/>
      <c r="N980" s="254"/>
      <c r="O980" s="254"/>
      <c r="P980" s="211">
        <f>IF(D980="Ferie",Beregningsdata!$E$6,"0")+IF(D980="Feriefridag",Beregningsdata!$E$12,"0")+IF(D980="Fri",Beregningsdata!$E$11,"0")+IF(D980="Syg",Beregningsdata!$E$8,"0")+IF(D980="Barns Sygedag",Beregningsdata!$E$9,"0")+IF(D980="Barsel",Beregningsdata!$E$10,"0")</f>
        <v>0</v>
      </c>
    </row>
    <row r="981" spans="1:16" ht="16.5" x14ac:dyDescent="0.25">
      <c r="A981" s="173" t="str">
        <f t="shared" si="101"/>
        <v/>
      </c>
      <c r="B981" s="174" t="str">
        <f t="shared" si="102"/>
        <v>Fredag</v>
      </c>
      <c r="C981" s="176">
        <f t="shared" si="103"/>
        <v>43784</v>
      </c>
      <c r="D981" s="253"/>
      <c r="E981" s="287">
        <f>IF(B981="mandag",MedarbejderData!$V$28,"0")+IF(B981="tirsdag",MedarbejderData!$W$28,"0")+IF(B981="Onsdag",MedarbejderData!$X$28,"0")+IF(B981="torsdag",MedarbejderData!$Y$28,"0")+IF(B981="fredag",MedarbejderData!$Z$28,"0")+IF(B981="lørdag",MedarbejderData!$AA$28,"0")+IF(B981="søndag",MedarbejderData!$AB$28,"0")</f>
        <v>0</v>
      </c>
      <c r="F981" s="254"/>
      <c r="G981" s="254"/>
      <c r="H981" s="254"/>
      <c r="I981" s="254"/>
      <c r="J981" s="258">
        <f>IF(E981+F981+G981&lt;Beregningsdata!$G$18,E981+F981+G981,E981+F981+G981-Beregningsdata!$G$17)</f>
        <v>0</v>
      </c>
      <c r="K981" s="259" t="str">
        <f>IF(J981&gt;Beregningsdata!$G$26,Beregningsdata!$F$26,IF(AND(J981&lt;J981+Beregningsdata!$F$26,J981&gt;Beregningsdata!$F$25),J981-Beregningsdata!$F$25,""))</f>
        <v/>
      </c>
      <c r="L981" s="259" t="str">
        <f>IF(J981&gt;Beregningsdata!$F$27,J981-Beregningsdata!$F$27,"")</f>
        <v/>
      </c>
      <c r="M981" s="254"/>
      <c r="N981" s="254"/>
      <c r="O981" s="254"/>
      <c r="P981" s="211">
        <f>IF(D981="Ferie",Beregningsdata!$E$6,"0")+IF(D981="Feriefridag",Beregningsdata!$E$12,"0")+IF(D981="Fri",Beregningsdata!$E$11,"0")+IF(D981="Syg",Beregningsdata!$E$8,"0")+IF(D981="Barns Sygedag",Beregningsdata!$E$9,"0")+IF(D981="Barsel",Beregningsdata!$E$10,"0")</f>
        <v>0</v>
      </c>
    </row>
    <row r="982" spans="1:16" ht="16.5" x14ac:dyDescent="0.25">
      <c r="A982" s="173" t="str">
        <f t="shared" si="101"/>
        <v/>
      </c>
      <c r="B982" s="174" t="str">
        <f t="shared" si="102"/>
        <v>Lørdag</v>
      </c>
      <c r="C982" s="176">
        <f t="shared" si="103"/>
        <v>43785</v>
      </c>
      <c r="D982" s="253"/>
      <c r="E982" s="287">
        <f>IF(B982="mandag",MedarbejderData!$V$28,"0")+IF(B982="tirsdag",MedarbejderData!$W$28,"0")+IF(B982="Onsdag",MedarbejderData!$X$28,"0")+IF(B982="torsdag",MedarbejderData!$Y$28,"0")+IF(B982="fredag",MedarbejderData!$Z$28,"0")+IF(B982="lørdag",MedarbejderData!$AA$28,"0")+IF(B982="søndag",MedarbejderData!$AB$28,"0")</f>
        <v>0</v>
      </c>
      <c r="F982" s="254"/>
      <c r="G982" s="254"/>
      <c r="H982" s="254"/>
      <c r="I982" s="254"/>
      <c r="J982" s="258">
        <f>IF(E982+F982+G982&lt;Beregningsdata!$G$18,E982+F982+G982,E982+F982+G982-Beregningsdata!$G$17)</f>
        <v>0</v>
      </c>
      <c r="K982" s="259" t="str">
        <f>IF(J982&gt;Beregningsdata!$G$26,Beregningsdata!$F$26,IF(AND(J982&lt;J982+Beregningsdata!$F$26,J982&gt;Beregningsdata!$F$25),J982-Beregningsdata!$F$25,""))</f>
        <v/>
      </c>
      <c r="L982" s="259" t="str">
        <f>IF(J982&gt;Beregningsdata!$F$27,J982-Beregningsdata!$F$27,"")</f>
        <v/>
      </c>
      <c r="M982" s="254"/>
      <c r="N982" s="254"/>
      <c r="O982" s="254"/>
      <c r="P982" s="211">
        <f>IF(D982="Ferie",Beregningsdata!$E$6,"0")+IF(D982="Feriefridag",Beregningsdata!$E$12,"0")+IF(D982="Fri",Beregningsdata!$E$11,"0")+IF(D982="Syg",Beregningsdata!$E$8,"0")+IF(D982="Barns Sygedag",Beregningsdata!$E$9,"0")+IF(D982="Barsel",Beregningsdata!$E$10,"0")</f>
        <v>0</v>
      </c>
    </row>
    <row r="983" spans="1:16" ht="16.5" x14ac:dyDescent="0.25">
      <c r="A983" s="173" t="str">
        <f t="shared" si="101"/>
        <v/>
      </c>
      <c r="B983" s="174" t="str">
        <f t="shared" si="102"/>
        <v>Søndag</v>
      </c>
      <c r="C983" s="176">
        <f t="shared" si="103"/>
        <v>43786</v>
      </c>
      <c r="D983" s="253"/>
      <c r="E983" s="287">
        <f>IF(B983="mandag",MedarbejderData!$V$28,"0")+IF(B983="tirsdag",MedarbejderData!$W$28,"0")+IF(B983="Onsdag",MedarbejderData!$X$28,"0")+IF(B983="torsdag",MedarbejderData!$Y$28,"0")+IF(B983="fredag",MedarbejderData!$Z$28,"0")+IF(B983="lørdag",MedarbejderData!$AA$28,"0")+IF(B983="søndag",MedarbejderData!$AB$28,"0")</f>
        <v>0</v>
      </c>
      <c r="F983" s="254"/>
      <c r="G983" s="254"/>
      <c r="H983" s="254"/>
      <c r="I983" s="254"/>
      <c r="J983" s="258">
        <f>IF(E983+F983+G983&lt;Beregningsdata!$G$18,E983+F983+G983,E983+F983+G983-Beregningsdata!$G$17)</f>
        <v>0</v>
      </c>
      <c r="K983" s="259" t="str">
        <f>IF(J983&gt;Beregningsdata!$G$26,Beregningsdata!$F$26,IF(AND(J983&lt;J983+Beregningsdata!$F$26,J983&gt;Beregningsdata!$F$25),J983-Beregningsdata!$F$25,""))</f>
        <v/>
      </c>
      <c r="L983" s="259" t="str">
        <f>IF(J983&gt;Beregningsdata!$F$27,J983-Beregningsdata!$F$27,"")</f>
        <v/>
      </c>
      <c r="M983" s="254"/>
      <c r="N983" s="254"/>
      <c r="O983" s="254"/>
      <c r="P983" s="211">
        <f>IF(D983="Ferie",Beregningsdata!$E$6,"0")+IF(D983="Feriefridag",Beregningsdata!$E$12,"0")+IF(D983="Fri",Beregningsdata!$E$11,"0")+IF(D983="Syg",Beregningsdata!$E$8,"0")+IF(D983="Barns Sygedag",Beregningsdata!$E$9,"0")+IF(D983="Barsel",Beregningsdata!$E$10,"0")</f>
        <v>0</v>
      </c>
    </row>
    <row r="984" spans="1:16" ht="16.5" x14ac:dyDescent="0.25">
      <c r="A984" s="173">
        <f t="shared" si="101"/>
        <v>47</v>
      </c>
      <c r="B984" s="174" t="str">
        <f t="shared" si="102"/>
        <v>Mandag</v>
      </c>
      <c r="C984" s="177">
        <f t="shared" si="103"/>
        <v>43787</v>
      </c>
      <c r="D984" s="253"/>
      <c r="E984" s="287">
        <f>IF(B984="mandag",MedarbejderData!$V$28,"0")+IF(B984="tirsdag",MedarbejderData!$W$28,"0")+IF(B984="Onsdag",MedarbejderData!$X$28,"0")+IF(B984="torsdag",MedarbejderData!$Y$28,"0")+IF(B984="fredag",MedarbejderData!$Z$28,"0")+IF(B984="lørdag",MedarbejderData!$AA$28,"0")+IF(B984="søndag",MedarbejderData!$AB$28,"0")</f>
        <v>0</v>
      </c>
      <c r="F984" s="254"/>
      <c r="G984" s="254"/>
      <c r="H984" s="254"/>
      <c r="I984" s="254"/>
      <c r="J984" s="258">
        <f>IF(E984+F984+G984&lt;Beregningsdata!$G$18,E984+F984+G984,E984+F984+G984-Beregningsdata!$G$17)</f>
        <v>0</v>
      </c>
      <c r="K984" s="259" t="str">
        <f>IF(J984&gt;Beregningsdata!$G$26,Beregningsdata!$F$26,IF(AND(J984&lt;J984+Beregningsdata!$F$26,J984&gt;Beregningsdata!$F$25),J984-Beregningsdata!$F$25,""))</f>
        <v/>
      </c>
      <c r="L984" s="259" t="str">
        <f>IF(J984&gt;Beregningsdata!$F$27,J984-Beregningsdata!$F$27,"")</f>
        <v/>
      </c>
      <c r="M984" s="254"/>
      <c r="N984" s="254"/>
      <c r="O984" s="254"/>
      <c r="P984" s="212">
        <f>IF(D984="Ferie",Beregningsdata!$E$6,"0")+IF(D984="Feriefridag",Beregningsdata!$E$12,"0")+IF(D984="Fri",Beregningsdata!$E$11,"0")+IF(D984="Syg",Beregningsdata!$E$8,"0")+IF(D984="Barns Sygedag",Beregningsdata!$E$9,"0")+IF(D984="Barsel",Beregningsdata!$E$10,"0")</f>
        <v>0</v>
      </c>
    </row>
    <row r="985" spans="1:16" ht="16.5" x14ac:dyDescent="0.25">
      <c r="A985" s="178"/>
      <c r="B985" s="179"/>
      <c r="C985" s="180"/>
      <c r="D985" s="206"/>
      <c r="E985" s="215">
        <f>SUM(E950:E984)</f>
        <v>0</v>
      </c>
      <c r="F985" s="215">
        <f t="shared" ref="F985:I985" si="104">SUM(F950:F984)</f>
        <v>0</v>
      </c>
      <c r="G985" s="215">
        <f t="shared" si="104"/>
        <v>0</v>
      </c>
      <c r="H985" s="215">
        <f t="shared" si="104"/>
        <v>0</v>
      </c>
      <c r="I985" s="215">
        <f t="shared" si="104"/>
        <v>0</v>
      </c>
      <c r="J985" s="215">
        <f>SUM(J950:J984)</f>
        <v>0</v>
      </c>
      <c r="K985" s="215">
        <f t="shared" ref="K985:N985" si="105">SUM(K950:K984)</f>
        <v>0</v>
      </c>
      <c r="L985" s="215">
        <f t="shared" si="105"/>
        <v>0</v>
      </c>
      <c r="M985" s="215">
        <f t="shared" si="105"/>
        <v>0</v>
      </c>
      <c r="N985" s="215">
        <f t="shared" si="105"/>
        <v>0</v>
      </c>
      <c r="O985" s="215">
        <f>SUM(O950:O984)</f>
        <v>0</v>
      </c>
      <c r="P985" s="221"/>
    </row>
    <row r="986" spans="1:16" x14ac:dyDescent="0.25">
      <c r="A986" s="182"/>
      <c r="B986" s="183"/>
      <c r="C986" s="183"/>
      <c r="D986" s="183"/>
      <c r="E986" s="184"/>
      <c r="F986" s="184"/>
      <c r="G986" s="184"/>
      <c r="H986" s="184"/>
      <c r="I986" s="184"/>
      <c r="J986" s="184"/>
      <c r="K986" s="184"/>
      <c r="L986" s="184"/>
      <c r="M986" s="184"/>
      <c r="N986" s="184"/>
      <c r="O986" s="184"/>
      <c r="P986" s="186"/>
    </row>
    <row r="987" spans="1:16" x14ac:dyDescent="0.25">
      <c r="A987" s="187" t="s">
        <v>87</v>
      </c>
      <c r="B987" s="343"/>
      <c r="C987" s="344"/>
      <c r="D987" s="267"/>
      <c r="E987" s="269"/>
      <c r="F987" s="268"/>
      <c r="G987" s="185"/>
      <c r="H987" s="185"/>
      <c r="I987" s="185"/>
      <c r="J987" s="185"/>
      <c r="K987" s="185"/>
      <c r="L987" s="185"/>
      <c r="M987" s="185"/>
      <c r="N987" s="185"/>
      <c r="O987" s="185"/>
      <c r="P987" s="186"/>
    </row>
    <row r="988" spans="1:16" x14ac:dyDescent="0.25">
      <c r="A988" s="187" t="s">
        <v>87</v>
      </c>
      <c r="B988" s="343"/>
      <c r="C988" s="345"/>
      <c r="D988" s="267"/>
      <c r="E988" s="269"/>
      <c r="F988" s="268"/>
      <c r="G988" s="185"/>
      <c r="H988" s="185"/>
      <c r="I988" s="185"/>
      <c r="J988" s="185"/>
      <c r="K988" s="185"/>
      <c r="L988" s="185"/>
      <c r="M988" s="185"/>
      <c r="N988" s="185"/>
      <c r="O988" s="185"/>
      <c r="P988" s="186"/>
    </row>
    <row r="989" spans="1:16" x14ac:dyDescent="0.25">
      <c r="A989" s="187" t="s">
        <v>87</v>
      </c>
      <c r="B989" s="343"/>
      <c r="C989" s="345"/>
      <c r="D989" s="267"/>
      <c r="E989" s="269"/>
      <c r="F989" s="268"/>
      <c r="G989" s="185"/>
      <c r="H989" s="185"/>
      <c r="I989" s="185"/>
      <c r="J989" s="185"/>
      <c r="K989" s="185"/>
      <c r="L989" s="185"/>
      <c r="M989" s="185"/>
      <c r="N989" s="185"/>
      <c r="O989" s="185"/>
      <c r="P989" s="186"/>
    </row>
    <row r="990" spans="1:16" x14ac:dyDescent="0.25">
      <c r="A990" s="188"/>
      <c r="B990" s="189"/>
      <c r="C990" s="189"/>
      <c r="D990" s="189"/>
      <c r="E990" s="190"/>
      <c r="F990" s="190"/>
      <c r="G990" s="190"/>
      <c r="H990" s="190"/>
      <c r="I990" s="190"/>
      <c r="J990" s="190"/>
      <c r="K990" s="190"/>
      <c r="L990" s="190"/>
      <c r="M990" s="190"/>
      <c r="N990" s="190"/>
      <c r="O990" s="190"/>
      <c r="P990" s="191"/>
    </row>
    <row r="991" spans="1:16" x14ac:dyDescent="0.25">
      <c r="A991" s="192"/>
      <c r="B991" s="192"/>
      <c r="C991" s="192"/>
      <c r="D991" s="192"/>
      <c r="E991" s="193"/>
      <c r="F991" s="193"/>
      <c r="G991" s="193"/>
      <c r="H991" s="193"/>
      <c r="I991" s="193"/>
      <c r="J991" s="193"/>
      <c r="K991" s="193"/>
      <c r="L991" s="193"/>
      <c r="M991" s="193"/>
      <c r="N991" s="193"/>
      <c r="O991" s="193"/>
      <c r="P991" s="192"/>
    </row>
    <row r="992" spans="1:16" x14ac:dyDescent="0.25">
      <c r="A992" s="1">
        <v>22</v>
      </c>
    </row>
    <row r="993" spans="1:16" x14ac:dyDescent="0.25">
      <c r="A993" s="347" t="s">
        <v>0</v>
      </c>
      <c r="B993" s="348"/>
      <c r="C993" s="240" t="s">
        <v>148</v>
      </c>
      <c r="D993" s="172" t="s">
        <v>1</v>
      </c>
      <c r="E993" s="265"/>
    </row>
    <row r="994" spans="1:16" x14ac:dyDescent="0.25">
      <c r="A994" s="349" t="str">
        <f>MedarbejderData!B29</f>
        <v>n22</v>
      </c>
      <c r="B994" s="350"/>
      <c r="C994" s="243" t="str">
        <f>MedarbejderData!C29</f>
        <v>l22</v>
      </c>
      <c r="D994" s="243" t="str">
        <f>MedarbejderData!D29</f>
        <v>a22</v>
      </c>
      <c r="E994" s="266"/>
    </row>
    <row r="995" spans="1:16" ht="28.5" customHeight="1" x14ac:dyDescent="0.25">
      <c r="A995" s="346" t="s">
        <v>222</v>
      </c>
      <c r="B995" s="346" t="s">
        <v>150</v>
      </c>
      <c r="C995" s="346" t="s">
        <v>225</v>
      </c>
      <c r="D995" s="346" t="s">
        <v>224</v>
      </c>
      <c r="E995" s="346" t="str">
        <f>Beregningsdata!B21</f>
        <v>Rengøring</v>
      </c>
      <c r="F995" s="346" t="str">
        <f>Beregningsdata!C21</f>
        <v>Ventilation</v>
      </c>
      <c r="G995" s="346" t="str">
        <f>Beregningsdata!D21</f>
        <v>Vinduespolering</v>
      </c>
      <c r="H995" s="346" t="str">
        <f>Beregningsdata!E21</f>
        <v>Rengøring</v>
      </c>
      <c r="I995" s="346" t="str">
        <f>Beregningsdata!F21</f>
        <v>Graffiti</v>
      </c>
      <c r="J995" s="346" t="s">
        <v>230</v>
      </c>
      <c r="K995" s="328" t="s">
        <v>226</v>
      </c>
      <c r="L995" s="328" t="s">
        <v>60</v>
      </c>
      <c r="M995" s="328" t="s">
        <v>228</v>
      </c>
      <c r="N995" s="328" t="s">
        <v>227</v>
      </c>
      <c r="O995" s="328" t="s">
        <v>229</v>
      </c>
      <c r="P995" s="346" t="s">
        <v>223</v>
      </c>
    </row>
    <row r="996" spans="1:16" x14ac:dyDescent="0.25">
      <c r="A996" s="341"/>
      <c r="B996" s="341"/>
      <c r="C996" s="341"/>
      <c r="D996" s="341"/>
      <c r="E996" s="341"/>
      <c r="F996" s="341"/>
      <c r="G996" s="341"/>
      <c r="H996" s="341"/>
      <c r="I996" s="341"/>
      <c r="J996" s="341"/>
      <c r="K996" s="330"/>
      <c r="L996" s="330"/>
      <c r="M996" s="330"/>
      <c r="N996" s="330"/>
      <c r="O996" s="330"/>
      <c r="P996" s="340"/>
    </row>
    <row r="997" spans="1:16" ht="16.5" x14ac:dyDescent="0.25">
      <c r="A997" s="173" t="str">
        <f t="shared" ref="A997:A1031" si="106">IF(OR(SUM(C997)&lt;360,AND(ROW()&lt;&gt;3,WEEKDAY(C997,WDT)&lt;&gt;1)),"",TRUNC((C997-WEEKDAY(C997,WDT)-DATE(YEAR(C997+4-WEEKDAY(C997,WDT)),1,-10))/7))</f>
        <v/>
      </c>
      <c r="B997" s="174" t="str">
        <f>PROPER(TEXT(C997,"dddd"))</f>
        <v>Tirsdag</v>
      </c>
      <c r="C997" s="175">
        <f>A3</f>
        <v>43753</v>
      </c>
      <c r="D997" s="253"/>
      <c r="E997" s="287">
        <f>IF(B997="mandag",MedarbejderData!$V$29,"0")+IF(B997="tirsdag",MedarbejderData!$W$29,"0")+IF(B997="Onsdag",MedarbejderData!$X$29,"0")+IF(B997="torsdag",MedarbejderData!$Y$29,"0")+IF(B997="fredag",MedarbejderData!$Z$29,"0")+IF(B997="lørdag",MedarbejderData!$AA$29,"0")+IF(B997="søndag",MedarbejderData!$AB$29,"0")</f>
        <v>0</v>
      </c>
      <c r="F997" s="254"/>
      <c r="G997" s="254"/>
      <c r="H997" s="254"/>
      <c r="I997" s="254"/>
      <c r="J997" s="258">
        <f>IF(E997+F997+G997&lt;Beregningsdata!$G$18,E997+F997+G997,E997+F997+G997-Beregningsdata!$G$17)</f>
        <v>0</v>
      </c>
      <c r="K997" s="259" t="str">
        <f>IF(J997&gt;Beregningsdata!$G$26,Beregningsdata!$F$26,IF(AND(J997&lt;J997+Beregningsdata!$F$26,J997&gt;Beregningsdata!$F$25),J997-Beregningsdata!$F$25,""))</f>
        <v/>
      </c>
      <c r="L997" s="259" t="str">
        <f>IF(J997&gt;Beregningsdata!$F$27,J997-Beregningsdata!$F$27,"")</f>
        <v/>
      </c>
      <c r="M997" s="254"/>
      <c r="N997" s="254"/>
      <c r="O997" s="254"/>
      <c r="P997" s="210">
        <f>IF(D997="Ferie",Beregningsdata!$E$6,"0")+IF(D997="Feriefridag",Beregningsdata!$E$12,"0")+IF(D997="Fri",Beregningsdata!$E$11,"0")+IF(D997="Syg",Beregningsdata!$E$8,"0")+IF(D997="Barns Sygedag",Beregningsdata!$E$9,"0")+IF(D997="Barsel",Beregningsdata!$E$10,"0")</f>
        <v>0</v>
      </c>
    </row>
    <row r="998" spans="1:16" ht="16.5" x14ac:dyDescent="0.25">
      <c r="A998" s="173" t="str">
        <f t="shared" si="106"/>
        <v/>
      </c>
      <c r="B998" s="174" t="str">
        <f t="shared" ref="B998:B1031" si="107">PROPER(TEXT(C998,"dddd"))</f>
        <v>Onsdag</v>
      </c>
      <c r="C998" s="176">
        <f>C997+1</f>
        <v>43754</v>
      </c>
      <c r="D998" s="253"/>
      <c r="E998" s="287">
        <f>IF(B998="mandag",MedarbejderData!$V$29,"0")+IF(B998="tirsdag",MedarbejderData!$W$29,"0")+IF(B998="Onsdag",MedarbejderData!$X$29,"0")+IF(B998="torsdag",MedarbejderData!$Y$29,"0")+IF(B998="fredag",MedarbejderData!$Z$29,"0")+IF(B998="lørdag",MedarbejderData!$AA$29,"0")+IF(B998="søndag",MedarbejderData!$AB$29,"0")</f>
        <v>0</v>
      </c>
      <c r="F998" s="254"/>
      <c r="G998" s="254"/>
      <c r="H998" s="254"/>
      <c r="I998" s="254"/>
      <c r="J998" s="258">
        <f>IF(E998+F998+G998&lt;Beregningsdata!$G$18,E998+F998+G998,E998+F998+G998-Beregningsdata!$G$17)</f>
        <v>0</v>
      </c>
      <c r="K998" s="259" t="str">
        <f>IF(J998&gt;Beregningsdata!$G$26,Beregningsdata!$F$26,IF(AND(J998&lt;J998+Beregningsdata!$F$26,J998&gt;Beregningsdata!$F$25),J998-Beregningsdata!$F$25,""))</f>
        <v/>
      </c>
      <c r="L998" s="259" t="str">
        <f>IF(J998&gt;Beregningsdata!$F$27,J998-Beregningsdata!$F$27,"")</f>
        <v/>
      </c>
      <c r="M998" s="254"/>
      <c r="N998" s="254"/>
      <c r="O998" s="254"/>
      <c r="P998" s="211">
        <f>IF(D998="Ferie",Beregningsdata!$E$6,"0")+IF(D998="Feriefridag",Beregningsdata!$E$12,"0")+IF(D998="Fri",Beregningsdata!$E$11,"0")+IF(D998="Syg",Beregningsdata!$E$8,"0")+IF(D998="Barns Sygedag",Beregningsdata!$E$9,"0")+IF(D998="Barsel",Beregningsdata!$E$10,"0")</f>
        <v>0</v>
      </c>
    </row>
    <row r="999" spans="1:16" ht="16.5" x14ac:dyDescent="0.25">
      <c r="A999" s="173" t="str">
        <f t="shared" si="106"/>
        <v/>
      </c>
      <c r="B999" s="174" t="str">
        <f t="shared" si="107"/>
        <v>Torsdag</v>
      </c>
      <c r="C999" s="176">
        <f t="shared" ref="C999:C1031" si="108">C998+1</f>
        <v>43755</v>
      </c>
      <c r="D999" s="253"/>
      <c r="E999" s="287">
        <f>IF(B999="mandag",MedarbejderData!$V$29,"0")+IF(B999="tirsdag",MedarbejderData!$W$29,"0")+IF(B999="Onsdag",MedarbejderData!$X$29,"0")+IF(B999="torsdag",MedarbejderData!$Y$29,"0")+IF(B999="fredag",MedarbejderData!$Z$29,"0")+IF(B999="lørdag",MedarbejderData!$AA$29,"0")+IF(B999="søndag",MedarbejderData!$AB$29,"0")</f>
        <v>0</v>
      </c>
      <c r="F999" s="254"/>
      <c r="G999" s="254"/>
      <c r="H999" s="254"/>
      <c r="I999" s="254"/>
      <c r="J999" s="258">
        <f>IF(E999+F999+G999&lt;Beregningsdata!$G$18,E999+F999+G999,E999+F999+G999-Beregningsdata!$G$17)</f>
        <v>0</v>
      </c>
      <c r="K999" s="259" t="str">
        <f>IF(J999&gt;Beregningsdata!$G$26,Beregningsdata!$F$26,IF(AND(J999&lt;J999+Beregningsdata!$F$26,J999&gt;Beregningsdata!$F$25),J999-Beregningsdata!$F$25,""))</f>
        <v/>
      </c>
      <c r="L999" s="259" t="str">
        <f>IF(J999&gt;Beregningsdata!$F$27,J999-Beregningsdata!$F$27,"")</f>
        <v/>
      </c>
      <c r="M999" s="254"/>
      <c r="N999" s="254"/>
      <c r="O999" s="254"/>
      <c r="P999" s="211">
        <f>IF(D999="Ferie",Beregningsdata!$E$6,"0")+IF(D999="Feriefridag",Beregningsdata!$E$12,"0")+IF(D999="Fri",Beregningsdata!$E$11,"0")+IF(D999="Syg",Beregningsdata!$E$8,"0")+IF(D999="Barns Sygedag",Beregningsdata!$E$9,"0")+IF(D999="Barsel",Beregningsdata!$E$10,"0")</f>
        <v>0</v>
      </c>
    </row>
    <row r="1000" spans="1:16" ht="16.5" x14ac:dyDescent="0.25">
      <c r="A1000" s="173" t="str">
        <f t="shared" si="106"/>
        <v/>
      </c>
      <c r="B1000" s="174" t="str">
        <f t="shared" si="107"/>
        <v>Fredag</v>
      </c>
      <c r="C1000" s="176">
        <f t="shared" si="108"/>
        <v>43756</v>
      </c>
      <c r="D1000" s="253"/>
      <c r="E1000" s="287">
        <f>IF(B1000="mandag",MedarbejderData!$V$29,"0")+IF(B1000="tirsdag",MedarbejderData!$W$29,"0")+IF(B1000="Onsdag",MedarbejderData!$X$29,"0")+IF(B1000="torsdag",MedarbejderData!$Y$29,"0")+IF(B1000="fredag",MedarbejderData!$Z$29,"0")+IF(B1000="lørdag",MedarbejderData!$AA$29,"0")+IF(B1000="søndag",MedarbejderData!$AB$29,"0")</f>
        <v>0</v>
      </c>
      <c r="F1000" s="254"/>
      <c r="G1000" s="254"/>
      <c r="H1000" s="254"/>
      <c r="I1000" s="254"/>
      <c r="J1000" s="258">
        <f>IF(E1000+F1000+G1000&lt;Beregningsdata!$G$18,E1000+F1000+G1000,E1000+F1000+G1000-Beregningsdata!$G$17)</f>
        <v>0</v>
      </c>
      <c r="K1000" s="259" t="str">
        <f>IF(J1000&gt;Beregningsdata!$G$26,Beregningsdata!$F$26,IF(AND(J1000&lt;J1000+Beregningsdata!$F$26,J1000&gt;Beregningsdata!$F$25),J1000-Beregningsdata!$F$25,""))</f>
        <v/>
      </c>
      <c r="L1000" s="259" t="str">
        <f>IF(J1000&gt;Beregningsdata!$F$27,J1000-Beregningsdata!$F$27,"")</f>
        <v/>
      </c>
      <c r="M1000" s="254"/>
      <c r="N1000" s="254"/>
      <c r="O1000" s="254"/>
      <c r="P1000" s="211">
        <f>IF(D1000="Ferie",Beregningsdata!$E$6,"0")+IF(D1000="Feriefridag",Beregningsdata!$E$12,"0")+IF(D1000="Fri",Beregningsdata!$E$11,"0")+IF(D1000="Syg",Beregningsdata!$E$8,"0")+IF(D1000="Barns Sygedag",Beregningsdata!$E$9,"0")+IF(D1000="Barsel",Beregningsdata!$E$10,"0")</f>
        <v>0</v>
      </c>
    </row>
    <row r="1001" spans="1:16" ht="16.5" x14ac:dyDescent="0.25">
      <c r="A1001" s="173" t="str">
        <f t="shared" si="106"/>
        <v/>
      </c>
      <c r="B1001" s="174" t="str">
        <f t="shared" si="107"/>
        <v>Lørdag</v>
      </c>
      <c r="C1001" s="176">
        <f t="shared" si="108"/>
        <v>43757</v>
      </c>
      <c r="D1001" s="253"/>
      <c r="E1001" s="287">
        <f>IF(B1001="mandag",MedarbejderData!$V$29,"0")+IF(B1001="tirsdag",MedarbejderData!$W$29,"0")+IF(B1001="Onsdag",MedarbejderData!$X$29,"0")+IF(B1001="torsdag",MedarbejderData!$Y$29,"0")+IF(B1001="fredag",MedarbejderData!$Z$29,"0")+IF(B1001="lørdag",MedarbejderData!$AA$29,"0")+IF(B1001="søndag",MedarbejderData!$AB$29,"0")</f>
        <v>0</v>
      </c>
      <c r="F1001" s="254"/>
      <c r="G1001" s="254"/>
      <c r="H1001" s="254"/>
      <c r="I1001" s="254"/>
      <c r="J1001" s="258">
        <f>IF(E1001+F1001+G1001&lt;Beregningsdata!$G$18,E1001+F1001+G1001,E1001+F1001+G1001-Beregningsdata!$G$17)</f>
        <v>0</v>
      </c>
      <c r="K1001" s="259" t="str">
        <f>IF(J1001&gt;Beregningsdata!$G$26,Beregningsdata!$F$26,IF(AND(J1001&lt;J1001+Beregningsdata!$F$26,J1001&gt;Beregningsdata!$F$25),J1001-Beregningsdata!$F$25,""))</f>
        <v/>
      </c>
      <c r="L1001" s="259" t="str">
        <f>IF(J1001&gt;Beregningsdata!$F$27,J1001-Beregningsdata!$F$27,"")</f>
        <v/>
      </c>
      <c r="M1001" s="254"/>
      <c r="N1001" s="254"/>
      <c r="O1001" s="254"/>
      <c r="P1001" s="211">
        <f>IF(D1001="Ferie",Beregningsdata!$E$6,"0")+IF(D1001="Feriefridag",Beregningsdata!$E$12,"0")+IF(D1001="Fri",Beregningsdata!$E$11,"0")+IF(D1001="Syg",Beregningsdata!$E$8,"0")+IF(D1001="Barns Sygedag",Beregningsdata!$E$9,"0")+IF(D1001="Barsel",Beregningsdata!$E$10,"0")</f>
        <v>0</v>
      </c>
    </row>
    <row r="1002" spans="1:16" ht="16.5" x14ac:dyDescent="0.25">
      <c r="A1002" s="173" t="str">
        <f t="shared" si="106"/>
        <v/>
      </c>
      <c r="B1002" s="174" t="str">
        <f t="shared" si="107"/>
        <v>Søndag</v>
      </c>
      <c r="C1002" s="176">
        <f t="shared" si="108"/>
        <v>43758</v>
      </c>
      <c r="D1002" s="253"/>
      <c r="E1002" s="287">
        <f>IF(B1002="mandag",MedarbejderData!$V$29,"0")+IF(B1002="tirsdag",MedarbejderData!$W$29,"0")+IF(B1002="Onsdag",MedarbejderData!$X$29,"0")+IF(B1002="torsdag",MedarbejderData!$Y$29,"0")+IF(B1002="fredag",MedarbejderData!$Z$29,"0")+IF(B1002="lørdag",MedarbejderData!$AA$29,"0")+IF(B1002="søndag",MedarbejderData!$AB$29,"0")</f>
        <v>0</v>
      </c>
      <c r="F1002" s="254"/>
      <c r="G1002" s="254"/>
      <c r="H1002" s="254"/>
      <c r="I1002" s="254"/>
      <c r="J1002" s="258">
        <f>IF(E1002+F1002+G1002&lt;Beregningsdata!$G$18,E1002+F1002+G1002,E1002+F1002+G1002-Beregningsdata!$G$17)</f>
        <v>0</v>
      </c>
      <c r="K1002" s="259" t="str">
        <f>IF(J1002&gt;Beregningsdata!$G$26,Beregningsdata!$F$26,IF(AND(J1002&lt;J1002+Beregningsdata!$F$26,J1002&gt;Beregningsdata!$F$25),J1002-Beregningsdata!$F$25,""))</f>
        <v/>
      </c>
      <c r="L1002" s="259" t="str">
        <f>IF(J1002&gt;Beregningsdata!$F$27,J1002-Beregningsdata!$F$27,"")</f>
        <v/>
      </c>
      <c r="M1002" s="254"/>
      <c r="N1002" s="254"/>
      <c r="O1002" s="254"/>
      <c r="P1002" s="211">
        <f>IF(D1002="Ferie",Beregningsdata!$E$6,"0")+IF(D1002="Feriefridag",Beregningsdata!$E$12,"0")+IF(D1002="Fri",Beregningsdata!$E$11,"0")+IF(D1002="Syg",Beregningsdata!$E$8,"0")+IF(D1002="Barns Sygedag",Beregningsdata!$E$9,"0")+IF(D1002="Barsel",Beregningsdata!$E$10,"0")</f>
        <v>0</v>
      </c>
    </row>
    <row r="1003" spans="1:16" ht="16.5" x14ac:dyDescent="0.25">
      <c r="A1003" s="173">
        <f t="shared" si="106"/>
        <v>43</v>
      </c>
      <c r="B1003" s="174" t="str">
        <f t="shared" si="107"/>
        <v>Mandag</v>
      </c>
      <c r="C1003" s="176">
        <f t="shared" si="108"/>
        <v>43759</v>
      </c>
      <c r="D1003" s="253"/>
      <c r="E1003" s="287">
        <f>IF(B1003="mandag",MedarbejderData!$V$29,"0")+IF(B1003="tirsdag",MedarbejderData!$W$29,"0")+IF(B1003="Onsdag",MedarbejderData!$X$29,"0")+IF(B1003="torsdag",MedarbejderData!$Y$29,"0")+IF(B1003="fredag",MedarbejderData!$Z$29,"0")+IF(B1003="lørdag",MedarbejderData!$AA$29,"0")+IF(B1003="søndag",MedarbejderData!$AB$29,"0")</f>
        <v>0</v>
      </c>
      <c r="F1003" s="254"/>
      <c r="G1003" s="254"/>
      <c r="H1003" s="254"/>
      <c r="I1003" s="254"/>
      <c r="J1003" s="258">
        <f>IF(E1003+F1003+G1003&lt;Beregningsdata!$G$18,E1003+F1003+G1003,E1003+F1003+G1003-Beregningsdata!$G$17)</f>
        <v>0</v>
      </c>
      <c r="K1003" s="259" t="str">
        <f>IF(J1003&gt;Beregningsdata!$G$26,Beregningsdata!$F$26,IF(AND(J1003&lt;J1003+Beregningsdata!$F$26,J1003&gt;Beregningsdata!$F$25),J1003-Beregningsdata!$F$25,""))</f>
        <v/>
      </c>
      <c r="L1003" s="259" t="str">
        <f>IF(J1003&gt;Beregningsdata!$F$27,J1003-Beregningsdata!$F$27,"")</f>
        <v/>
      </c>
      <c r="M1003" s="254"/>
      <c r="N1003" s="254"/>
      <c r="O1003" s="254"/>
      <c r="P1003" s="211">
        <f>IF(D1003="Ferie",Beregningsdata!$E$6,"0")+IF(D1003="Feriefridag",Beregningsdata!$E$12,"0")+IF(D1003="Fri",Beregningsdata!$E$11,"0")+IF(D1003="Syg",Beregningsdata!$E$8,"0")+IF(D1003="Barns Sygedag",Beregningsdata!$E$9,"0")+IF(D1003="Barsel",Beregningsdata!$E$10,"0")</f>
        <v>0</v>
      </c>
    </row>
    <row r="1004" spans="1:16" ht="16.5" x14ac:dyDescent="0.25">
      <c r="A1004" s="173" t="str">
        <f t="shared" si="106"/>
        <v/>
      </c>
      <c r="B1004" s="174" t="str">
        <f t="shared" si="107"/>
        <v>Tirsdag</v>
      </c>
      <c r="C1004" s="176">
        <f t="shared" si="108"/>
        <v>43760</v>
      </c>
      <c r="D1004" s="253"/>
      <c r="E1004" s="287">
        <f>IF(B1004="mandag",MedarbejderData!$V$29,"0")+IF(B1004="tirsdag",MedarbejderData!$W$29,"0")+IF(B1004="Onsdag",MedarbejderData!$X$29,"0")+IF(B1004="torsdag",MedarbejderData!$Y$29,"0")+IF(B1004="fredag",MedarbejderData!$Z$29,"0")+IF(B1004="lørdag",MedarbejderData!$AA$29,"0")+IF(B1004="søndag",MedarbejderData!$AB$29,"0")</f>
        <v>0</v>
      </c>
      <c r="F1004" s="254"/>
      <c r="G1004" s="254"/>
      <c r="H1004" s="254"/>
      <c r="I1004" s="254"/>
      <c r="J1004" s="258">
        <f>IF(E1004+F1004+G1004&lt;Beregningsdata!$G$18,E1004+F1004+G1004,E1004+F1004+G1004-Beregningsdata!$G$17)</f>
        <v>0</v>
      </c>
      <c r="K1004" s="259" t="str">
        <f>IF(J1004&gt;Beregningsdata!$G$26,Beregningsdata!$F$26,IF(AND(J1004&lt;J1004+Beregningsdata!$F$26,J1004&gt;Beregningsdata!$F$25),J1004-Beregningsdata!$F$25,""))</f>
        <v/>
      </c>
      <c r="L1004" s="259" t="str">
        <f>IF(J1004&gt;Beregningsdata!$F$27,J1004-Beregningsdata!$F$27,"")</f>
        <v/>
      </c>
      <c r="M1004" s="254"/>
      <c r="N1004" s="254"/>
      <c r="O1004" s="254"/>
      <c r="P1004" s="211">
        <f>IF(D1004="Ferie",Beregningsdata!$E$6,"0")+IF(D1004="Feriefridag",Beregningsdata!$E$12,"0")+IF(D1004="Fri",Beregningsdata!$E$11,"0")+IF(D1004="Syg",Beregningsdata!$E$8,"0")+IF(D1004="Barns Sygedag",Beregningsdata!$E$9,"0")+IF(D1004="Barsel",Beregningsdata!$E$10,"0")</f>
        <v>0</v>
      </c>
    </row>
    <row r="1005" spans="1:16" ht="16.5" x14ac:dyDescent="0.25">
      <c r="A1005" s="173" t="str">
        <f t="shared" si="106"/>
        <v/>
      </c>
      <c r="B1005" s="174" t="str">
        <f t="shared" si="107"/>
        <v>Onsdag</v>
      </c>
      <c r="C1005" s="176">
        <f t="shared" si="108"/>
        <v>43761</v>
      </c>
      <c r="D1005" s="253"/>
      <c r="E1005" s="287">
        <f>IF(B1005="mandag",MedarbejderData!$V$29,"0")+IF(B1005="tirsdag",MedarbejderData!$W$29,"0")+IF(B1005="Onsdag",MedarbejderData!$X$29,"0")+IF(B1005="torsdag",MedarbejderData!$Y$29,"0")+IF(B1005="fredag",MedarbejderData!$Z$29,"0")+IF(B1005="lørdag",MedarbejderData!$AA$29,"0")+IF(B1005="søndag",MedarbejderData!$AB$29,"0")</f>
        <v>0</v>
      </c>
      <c r="F1005" s="254"/>
      <c r="G1005" s="254"/>
      <c r="H1005" s="254"/>
      <c r="I1005" s="254"/>
      <c r="J1005" s="258">
        <f>IF(E1005+F1005+G1005&lt;Beregningsdata!$G$18,E1005+F1005+G1005,E1005+F1005+G1005-Beregningsdata!$G$17)</f>
        <v>0</v>
      </c>
      <c r="K1005" s="259" t="str">
        <f>IF(J1005&gt;Beregningsdata!$G$26,Beregningsdata!$F$26,IF(AND(J1005&lt;J1005+Beregningsdata!$F$26,J1005&gt;Beregningsdata!$F$25),J1005-Beregningsdata!$F$25,""))</f>
        <v/>
      </c>
      <c r="L1005" s="259" t="str">
        <f>IF(J1005&gt;Beregningsdata!$F$27,J1005-Beregningsdata!$F$27,"")</f>
        <v/>
      </c>
      <c r="M1005" s="254"/>
      <c r="N1005" s="254"/>
      <c r="O1005" s="254"/>
      <c r="P1005" s="211">
        <f>IF(D1005="Ferie",Beregningsdata!$E$6,"0")+IF(D1005="Feriefridag",Beregningsdata!$E$12,"0")+IF(D1005="Fri",Beregningsdata!$E$11,"0")+IF(D1005="Syg",Beregningsdata!$E$8,"0")+IF(D1005="Barns Sygedag",Beregningsdata!$E$9,"0")+IF(D1005="Barsel",Beregningsdata!$E$10,"0")</f>
        <v>0</v>
      </c>
    </row>
    <row r="1006" spans="1:16" ht="16.5" x14ac:dyDescent="0.25">
      <c r="A1006" s="173" t="str">
        <f t="shared" si="106"/>
        <v/>
      </c>
      <c r="B1006" s="174" t="str">
        <f t="shared" si="107"/>
        <v>Torsdag</v>
      </c>
      <c r="C1006" s="176">
        <f t="shared" si="108"/>
        <v>43762</v>
      </c>
      <c r="D1006" s="253"/>
      <c r="E1006" s="287">
        <f>IF(B1006="mandag",MedarbejderData!$V$29,"0")+IF(B1006="tirsdag",MedarbejderData!$W$29,"0")+IF(B1006="Onsdag",MedarbejderData!$X$29,"0")+IF(B1006="torsdag",MedarbejderData!$Y$29,"0")+IF(B1006="fredag",MedarbejderData!$Z$29,"0")+IF(B1006="lørdag",MedarbejderData!$AA$29,"0")+IF(B1006="søndag",MedarbejderData!$AB$29,"0")</f>
        <v>0</v>
      </c>
      <c r="F1006" s="254"/>
      <c r="G1006" s="254"/>
      <c r="H1006" s="254"/>
      <c r="I1006" s="254"/>
      <c r="J1006" s="258">
        <f>IF(E1006+F1006+G1006&lt;Beregningsdata!$G$18,E1006+F1006+G1006,E1006+F1006+G1006-Beregningsdata!$G$17)</f>
        <v>0</v>
      </c>
      <c r="K1006" s="259" t="str">
        <f>IF(J1006&gt;Beregningsdata!$G$26,Beregningsdata!$F$26,IF(AND(J1006&lt;J1006+Beregningsdata!$F$26,J1006&gt;Beregningsdata!$F$25),J1006-Beregningsdata!$F$25,""))</f>
        <v/>
      </c>
      <c r="L1006" s="259" t="str">
        <f>IF(J1006&gt;Beregningsdata!$F$27,J1006-Beregningsdata!$F$27,"")</f>
        <v/>
      </c>
      <c r="M1006" s="254"/>
      <c r="N1006" s="254"/>
      <c r="O1006" s="254"/>
      <c r="P1006" s="211">
        <f>IF(D1006="Ferie",Beregningsdata!$E$6,"0")+IF(D1006="Feriefridag",Beregningsdata!$E$12,"0")+IF(D1006="Fri",Beregningsdata!$E$11,"0")+IF(D1006="Syg",Beregningsdata!$E$8,"0")+IF(D1006="Barns Sygedag",Beregningsdata!$E$9,"0")+IF(D1006="Barsel",Beregningsdata!$E$10,"0")</f>
        <v>0</v>
      </c>
    </row>
    <row r="1007" spans="1:16" ht="16.5" x14ac:dyDescent="0.25">
      <c r="A1007" s="173" t="str">
        <f t="shared" si="106"/>
        <v/>
      </c>
      <c r="B1007" s="174" t="str">
        <f t="shared" si="107"/>
        <v>Fredag</v>
      </c>
      <c r="C1007" s="176">
        <f t="shared" si="108"/>
        <v>43763</v>
      </c>
      <c r="D1007" s="253"/>
      <c r="E1007" s="287">
        <f>IF(B1007="mandag",MedarbejderData!$V$29,"0")+IF(B1007="tirsdag",MedarbejderData!$W$29,"0")+IF(B1007="Onsdag",MedarbejderData!$X$29,"0")+IF(B1007="torsdag",MedarbejderData!$Y$29,"0")+IF(B1007="fredag",MedarbejderData!$Z$29,"0")+IF(B1007="lørdag",MedarbejderData!$AA$29,"0")+IF(B1007="søndag",MedarbejderData!$AB$29,"0")</f>
        <v>0</v>
      </c>
      <c r="F1007" s="254"/>
      <c r="G1007" s="254"/>
      <c r="H1007" s="254"/>
      <c r="I1007" s="254"/>
      <c r="J1007" s="258">
        <f>IF(E1007+F1007+G1007&lt;Beregningsdata!$G$18,E1007+F1007+G1007,E1007+F1007+G1007-Beregningsdata!$G$17)</f>
        <v>0</v>
      </c>
      <c r="K1007" s="259" t="str">
        <f>IF(J1007&gt;Beregningsdata!$G$26,Beregningsdata!$F$26,IF(AND(J1007&lt;J1007+Beregningsdata!$F$26,J1007&gt;Beregningsdata!$F$25),J1007-Beregningsdata!$F$25,""))</f>
        <v/>
      </c>
      <c r="L1007" s="259" t="str">
        <f>IF(J1007&gt;Beregningsdata!$F$27,J1007-Beregningsdata!$F$27,"")</f>
        <v/>
      </c>
      <c r="M1007" s="254"/>
      <c r="N1007" s="254"/>
      <c r="O1007" s="254"/>
      <c r="P1007" s="211">
        <f>IF(D1007="Ferie",Beregningsdata!$E$6,"0")+IF(D1007="Feriefridag",Beregningsdata!$E$12,"0")+IF(D1007="Fri",Beregningsdata!$E$11,"0")+IF(D1007="Syg",Beregningsdata!$E$8,"0")+IF(D1007="Barns Sygedag",Beregningsdata!$E$9,"0")+IF(D1007="Barsel",Beregningsdata!$E$10,"0")</f>
        <v>0</v>
      </c>
    </row>
    <row r="1008" spans="1:16" ht="16.5" x14ac:dyDescent="0.25">
      <c r="A1008" s="173" t="str">
        <f t="shared" si="106"/>
        <v/>
      </c>
      <c r="B1008" s="174" t="str">
        <f t="shared" si="107"/>
        <v>Lørdag</v>
      </c>
      <c r="C1008" s="176">
        <f t="shared" si="108"/>
        <v>43764</v>
      </c>
      <c r="D1008" s="253"/>
      <c r="E1008" s="287">
        <f>IF(B1008="mandag",MedarbejderData!$V$29,"0")+IF(B1008="tirsdag",MedarbejderData!$W$29,"0")+IF(B1008="Onsdag",MedarbejderData!$X$29,"0")+IF(B1008="torsdag",MedarbejderData!$Y$29,"0")+IF(B1008="fredag",MedarbejderData!$Z$29,"0")+IF(B1008="lørdag",MedarbejderData!$AA$29,"0")+IF(B1008="søndag",MedarbejderData!$AB$29,"0")</f>
        <v>0</v>
      </c>
      <c r="F1008" s="254"/>
      <c r="G1008" s="254"/>
      <c r="H1008" s="254"/>
      <c r="I1008" s="254"/>
      <c r="J1008" s="258">
        <f>IF(E1008+F1008+G1008&lt;Beregningsdata!$G$18,E1008+F1008+G1008,E1008+F1008+G1008-Beregningsdata!$G$17)</f>
        <v>0</v>
      </c>
      <c r="K1008" s="259" t="str">
        <f>IF(J1008&gt;Beregningsdata!$G$26,Beregningsdata!$F$26,IF(AND(J1008&lt;J1008+Beregningsdata!$F$26,J1008&gt;Beregningsdata!$F$25),J1008-Beregningsdata!$F$25,""))</f>
        <v/>
      </c>
      <c r="L1008" s="259" t="str">
        <f>IF(J1008&gt;Beregningsdata!$F$27,J1008-Beregningsdata!$F$27,"")</f>
        <v/>
      </c>
      <c r="M1008" s="254"/>
      <c r="N1008" s="254"/>
      <c r="O1008" s="254"/>
      <c r="P1008" s="211">
        <f>IF(D1008="Ferie",Beregningsdata!$E$6,"0")+IF(D1008="Feriefridag",Beregningsdata!$E$12,"0")+IF(D1008="Fri",Beregningsdata!$E$11,"0")+IF(D1008="Syg",Beregningsdata!$E$8,"0")+IF(D1008="Barns Sygedag",Beregningsdata!$E$9,"0")+IF(D1008="Barsel",Beregningsdata!$E$10,"0")</f>
        <v>0</v>
      </c>
    </row>
    <row r="1009" spans="1:16" ht="16.5" x14ac:dyDescent="0.25">
      <c r="A1009" s="173" t="str">
        <f t="shared" si="106"/>
        <v/>
      </c>
      <c r="B1009" s="174" t="str">
        <f t="shared" si="107"/>
        <v>Søndag</v>
      </c>
      <c r="C1009" s="176">
        <f t="shared" si="108"/>
        <v>43765</v>
      </c>
      <c r="D1009" s="253"/>
      <c r="E1009" s="287">
        <f>IF(B1009="mandag",MedarbejderData!$V$29,"0")+IF(B1009="tirsdag",MedarbejderData!$W$29,"0")+IF(B1009="Onsdag",MedarbejderData!$X$29,"0")+IF(B1009="torsdag",MedarbejderData!$Y$29,"0")+IF(B1009="fredag",MedarbejderData!$Z$29,"0")+IF(B1009="lørdag",MedarbejderData!$AA$29,"0")+IF(B1009="søndag",MedarbejderData!$AB$29,"0")</f>
        <v>0</v>
      </c>
      <c r="F1009" s="254"/>
      <c r="G1009" s="254"/>
      <c r="H1009" s="254"/>
      <c r="I1009" s="254"/>
      <c r="J1009" s="258">
        <f>IF(E1009+F1009+G1009&lt;Beregningsdata!$G$18,E1009+F1009+G1009,E1009+F1009+G1009-Beregningsdata!$G$17)</f>
        <v>0</v>
      </c>
      <c r="K1009" s="259" t="str">
        <f>IF(J1009&gt;Beregningsdata!$G$26,Beregningsdata!$F$26,IF(AND(J1009&lt;J1009+Beregningsdata!$F$26,J1009&gt;Beregningsdata!$F$25),J1009-Beregningsdata!$F$25,""))</f>
        <v/>
      </c>
      <c r="L1009" s="259" t="str">
        <f>IF(J1009&gt;Beregningsdata!$F$27,J1009-Beregningsdata!$F$27,"")</f>
        <v/>
      </c>
      <c r="M1009" s="254"/>
      <c r="N1009" s="254"/>
      <c r="O1009" s="254"/>
      <c r="P1009" s="211">
        <f>IF(D1009="Ferie",Beregningsdata!$E$6,"0")+IF(D1009="Feriefridag",Beregningsdata!$E$12,"0")+IF(D1009="Fri",Beregningsdata!$E$11,"0")+IF(D1009="Syg",Beregningsdata!$E$8,"0")+IF(D1009="Barns Sygedag",Beregningsdata!$E$9,"0")+IF(D1009="Barsel",Beregningsdata!$E$10,"0")</f>
        <v>0</v>
      </c>
    </row>
    <row r="1010" spans="1:16" ht="16.5" x14ac:dyDescent="0.25">
      <c r="A1010" s="173">
        <f t="shared" si="106"/>
        <v>44</v>
      </c>
      <c r="B1010" s="174" t="str">
        <f t="shared" si="107"/>
        <v>Mandag</v>
      </c>
      <c r="C1010" s="176">
        <f t="shared" si="108"/>
        <v>43766</v>
      </c>
      <c r="D1010" s="253"/>
      <c r="E1010" s="287">
        <f>IF(B1010="mandag",MedarbejderData!$V$29,"0")+IF(B1010="tirsdag",MedarbejderData!$W$29,"0")+IF(B1010="Onsdag",MedarbejderData!$X$29,"0")+IF(B1010="torsdag",MedarbejderData!$Y$29,"0")+IF(B1010="fredag",MedarbejderData!$Z$29,"0")+IF(B1010="lørdag",MedarbejderData!$AA$29,"0")+IF(B1010="søndag",MedarbejderData!$AB$29,"0")</f>
        <v>0</v>
      </c>
      <c r="F1010" s="254"/>
      <c r="G1010" s="254"/>
      <c r="H1010" s="254"/>
      <c r="I1010" s="254"/>
      <c r="J1010" s="258">
        <f>IF(E1010+F1010+G1010&lt;Beregningsdata!$G$18,E1010+F1010+G1010,E1010+F1010+G1010-Beregningsdata!$G$17)</f>
        <v>0</v>
      </c>
      <c r="K1010" s="259" t="str">
        <f>IF(J1010&gt;Beregningsdata!$G$26,Beregningsdata!$F$26,IF(AND(J1010&lt;J1010+Beregningsdata!$F$26,J1010&gt;Beregningsdata!$F$25),J1010-Beregningsdata!$F$25,""))</f>
        <v/>
      </c>
      <c r="L1010" s="259" t="str">
        <f>IF(J1010&gt;Beregningsdata!$F$27,J1010-Beregningsdata!$F$27,"")</f>
        <v/>
      </c>
      <c r="M1010" s="254"/>
      <c r="N1010" s="254"/>
      <c r="O1010" s="254"/>
      <c r="P1010" s="211">
        <f>IF(D1010="Ferie",Beregningsdata!$E$6,"0")+IF(D1010="Feriefridag",Beregningsdata!$E$12,"0")+IF(D1010="Fri",Beregningsdata!$E$11,"0")+IF(D1010="Syg",Beregningsdata!$E$8,"0")+IF(D1010="Barns Sygedag",Beregningsdata!$E$9,"0")+IF(D1010="Barsel",Beregningsdata!$E$10,"0")</f>
        <v>0</v>
      </c>
    </row>
    <row r="1011" spans="1:16" ht="16.5" x14ac:dyDescent="0.25">
      <c r="A1011" s="173" t="str">
        <f t="shared" si="106"/>
        <v/>
      </c>
      <c r="B1011" s="174" t="str">
        <f t="shared" si="107"/>
        <v>Tirsdag</v>
      </c>
      <c r="C1011" s="176">
        <f t="shared" si="108"/>
        <v>43767</v>
      </c>
      <c r="D1011" s="253"/>
      <c r="E1011" s="287">
        <f>IF(B1011="mandag",MedarbejderData!$V$29,"0")+IF(B1011="tirsdag",MedarbejderData!$W$29,"0")+IF(B1011="Onsdag",MedarbejderData!$X$29,"0")+IF(B1011="torsdag",MedarbejderData!$Y$29,"0")+IF(B1011="fredag",MedarbejderData!$Z$29,"0")+IF(B1011="lørdag",MedarbejderData!$AA$29,"0")+IF(B1011="søndag",MedarbejderData!$AB$29,"0")</f>
        <v>0</v>
      </c>
      <c r="F1011" s="254"/>
      <c r="G1011" s="254"/>
      <c r="H1011" s="254"/>
      <c r="I1011" s="254"/>
      <c r="J1011" s="258">
        <f>IF(E1011+F1011+G1011&lt;Beregningsdata!$G$18,E1011+F1011+G1011,E1011+F1011+G1011-Beregningsdata!$G$17)</f>
        <v>0</v>
      </c>
      <c r="K1011" s="259" t="str">
        <f>IF(J1011&gt;Beregningsdata!$G$26,Beregningsdata!$F$26,IF(AND(J1011&lt;J1011+Beregningsdata!$F$26,J1011&gt;Beregningsdata!$F$25),J1011-Beregningsdata!$F$25,""))</f>
        <v/>
      </c>
      <c r="L1011" s="259" t="str">
        <f>IF(J1011&gt;Beregningsdata!$F$27,J1011-Beregningsdata!$F$27,"")</f>
        <v/>
      </c>
      <c r="M1011" s="254"/>
      <c r="N1011" s="254"/>
      <c r="O1011" s="254"/>
      <c r="P1011" s="211">
        <f>IF(D1011="Ferie",Beregningsdata!$E$6,"0")+IF(D1011="Feriefridag",Beregningsdata!$E$12,"0")+IF(D1011="Fri",Beregningsdata!$E$11,"0")+IF(D1011="Syg",Beregningsdata!$E$8,"0")+IF(D1011="Barns Sygedag",Beregningsdata!$E$9,"0")+IF(D1011="Barsel",Beregningsdata!$E$10,"0")</f>
        <v>0</v>
      </c>
    </row>
    <row r="1012" spans="1:16" ht="16.5" x14ac:dyDescent="0.25">
      <c r="A1012" s="173" t="str">
        <f t="shared" si="106"/>
        <v/>
      </c>
      <c r="B1012" s="174" t="str">
        <f t="shared" si="107"/>
        <v>Onsdag</v>
      </c>
      <c r="C1012" s="176">
        <f t="shared" si="108"/>
        <v>43768</v>
      </c>
      <c r="D1012" s="253"/>
      <c r="E1012" s="287">
        <f>IF(B1012="mandag",MedarbejderData!$V$29,"0")+IF(B1012="tirsdag",MedarbejderData!$W$29,"0")+IF(B1012="Onsdag",MedarbejderData!$X$29,"0")+IF(B1012="torsdag",MedarbejderData!$Y$29,"0")+IF(B1012="fredag",MedarbejderData!$Z$29,"0")+IF(B1012="lørdag",MedarbejderData!$AA$29,"0")+IF(B1012="søndag",MedarbejderData!$AB$29,"0")</f>
        <v>0</v>
      </c>
      <c r="F1012" s="254"/>
      <c r="G1012" s="254"/>
      <c r="H1012" s="254"/>
      <c r="I1012" s="254"/>
      <c r="J1012" s="258">
        <f>IF(E1012+F1012+G1012&lt;Beregningsdata!$G$18,E1012+F1012+G1012,E1012+F1012+G1012-Beregningsdata!$G$17)</f>
        <v>0</v>
      </c>
      <c r="K1012" s="259" t="str">
        <f>IF(J1012&gt;Beregningsdata!$G$26,Beregningsdata!$F$26,IF(AND(J1012&lt;J1012+Beregningsdata!$F$26,J1012&gt;Beregningsdata!$F$25),J1012-Beregningsdata!$F$25,""))</f>
        <v/>
      </c>
      <c r="L1012" s="259" t="str">
        <f>IF(J1012&gt;Beregningsdata!$F$27,J1012-Beregningsdata!$F$27,"")</f>
        <v/>
      </c>
      <c r="M1012" s="254"/>
      <c r="N1012" s="254"/>
      <c r="O1012" s="254"/>
      <c r="P1012" s="211">
        <f>IF(D1012="Ferie",Beregningsdata!$E$6,"0")+IF(D1012="Feriefridag",Beregningsdata!$E$12,"0")+IF(D1012="Fri",Beregningsdata!$E$11,"0")+IF(D1012="Syg",Beregningsdata!$E$8,"0")+IF(D1012="Barns Sygedag",Beregningsdata!$E$9,"0")+IF(D1012="Barsel",Beregningsdata!$E$10,"0")</f>
        <v>0</v>
      </c>
    </row>
    <row r="1013" spans="1:16" ht="16.5" x14ac:dyDescent="0.25">
      <c r="A1013" s="173" t="str">
        <f t="shared" si="106"/>
        <v/>
      </c>
      <c r="B1013" s="174" t="str">
        <f t="shared" si="107"/>
        <v>Torsdag</v>
      </c>
      <c r="C1013" s="176">
        <f t="shared" si="108"/>
        <v>43769</v>
      </c>
      <c r="D1013" s="253"/>
      <c r="E1013" s="287">
        <f>IF(B1013="mandag",MedarbejderData!$V$29,"0")+IF(B1013="tirsdag",MedarbejderData!$W$29,"0")+IF(B1013="Onsdag",MedarbejderData!$X$29,"0")+IF(B1013="torsdag",MedarbejderData!$Y$29,"0")+IF(B1013="fredag",MedarbejderData!$Z$29,"0")+IF(B1013="lørdag",MedarbejderData!$AA$29,"0")+IF(B1013="søndag",MedarbejderData!$AB$29,"0")</f>
        <v>0</v>
      </c>
      <c r="F1013" s="254"/>
      <c r="G1013" s="254"/>
      <c r="H1013" s="254"/>
      <c r="I1013" s="254"/>
      <c r="J1013" s="258">
        <f>IF(E1013+F1013+G1013&lt;Beregningsdata!$G$18,E1013+F1013+G1013,E1013+F1013+G1013-Beregningsdata!$G$17)</f>
        <v>0</v>
      </c>
      <c r="K1013" s="259" t="str">
        <f>IF(J1013&gt;Beregningsdata!$G$26,Beregningsdata!$F$26,IF(AND(J1013&lt;J1013+Beregningsdata!$F$26,J1013&gt;Beregningsdata!$F$25),J1013-Beregningsdata!$F$25,""))</f>
        <v/>
      </c>
      <c r="L1013" s="259" t="str">
        <f>IF(J1013&gt;Beregningsdata!$F$27,J1013-Beregningsdata!$F$27,"")</f>
        <v/>
      </c>
      <c r="M1013" s="254"/>
      <c r="N1013" s="254"/>
      <c r="O1013" s="254"/>
      <c r="P1013" s="211">
        <f>IF(D1013="Ferie",Beregningsdata!$E$6,"0")+IF(D1013="Feriefridag",Beregningsdata!$E$12,"0")+IF(D1013="Fri",Beregningsdata!$E$11,"0")+IF(D1013="Syg",Beregningsdata!$E$8,"0")+IF(D1013="Barns Sygedag",Beregningsdata!$E$9,"0")+IF(D1013="Barsel",Beregningsdata!$E$10,"0")</f>
        <v>0</v>
      </c>
    </row>
    <row r="1014" spans="1:16" ht="16.5" x14ac:dyDescent="0.25">
      <c r="A1014" s="173" t="str">
        <f t="shared" si="106"/>
        <v/>
      </c>
      <c r="B1014" s="174" t="str">
        <f t="shared" si="107"/>
        <v>Fredag</v>
      </c>
      <c r="C1014" s="176">
        <f t="shared" si="108"/>
        <v>43770</v>
      </c>
      <c r="D1014" s="253"/>
      <c r="E1014" s="287">
        <f>IF(B1014="mandag",MedarbejderData!$V$29,"0")+IF(B1014="tirsdag",MedarbejderData!$W$29,"0")+IF(B1014="Onsdag",MedarbejderData!$X$29,"0")+IF(B1014="torsdag",MedarbejderData!$Y$29,"0")+IF(B1014="fredag",MedarbejderData!$Z$29,"0")+IF(B1014="lørdag",MedarbejderData!$AA$29,"0")+IF(B1014="søndag",MedarbejderData!$AB$29,"0")</f>
        <v>0</v>
      </c>
      <c r="F1014" s="254"/>
      <c r="G1014" s="254"/>
      <c r="H1014" s="254"/>
      <c r="I1014" s="254"/>
      <c r="J1014" s="258">
        <f>IF(E1014+F1014+G1014&lt;Beregningsdata!$G$18,E1014+F1014+G1014,E1014+F1014+G1014-Beregningsdata!$G$17)</f>
        <v>0</v>
      </c>
      <c r="K1014" s="259" t="str">
        <f>IF(J1014&gt;Beregningsdata!$G$26,Beregningsdata!$F$26,IF(AND(J1014&lt;J1014+Beregningsdata!$F$26,J1014&gt;Beregningsdata!$F$25),J1014-Beregningsdata!$F$25,""))</f>
        <v/>
      </c>
      <c r="L1014" s="259" t="str">
        <f>IF(J1014&gt;Beregningsdata!$F$27,J1014-Beregningsdata!$F$27,"")</f>
        <v/>
      </c>
      <c r="M1014" s="254"/>
      <c r="N1014" s="254"/>
      <c r="O1014" s="254"/>
      <c r="P1014" s="211">
        <f>IF(D1014="Ferie",Beregningsdata!$E$6,"0")+IF(D1014="Feriefridag",Beregningsdata!$E$12,"0")+IF(D1014="Fri",Beregningsdata!$E$11,"0")+IF(D1014="Syg",Beregningsdata!$E$8,"0")+IF(D1014="Barns Sygedag",Beregningsdata!$E$9,"0")+IF(D1014="Barsel",Beregningsdata!$E$10,"0")</f>
        <v>0</v>
      </c>
    </row>
    <row r="1015" spans="1:16" ht="16.5" x14ac:dyDescent="0.25">
      <c r="A1015" s="173" t="str">
        <f t="shared" si="106"/>
        <v/>
      </c>
      <c r="B1015" s="174" t="str">
        <f t="shared" si="107"/>
        <v>Lørdag</v>
      </c>
      <c r="C1015" s="176">
        <f t="shared" si="108"/>
        <v>43771</v>
      </c>
      <c r="D1015" s="253"/>
      <c r="E1015" s="287">
        <f>IF(B1015="mandag",MedarbejderData!$V$29,"0")+IF(B1015="tirsdag",MedarbejderData!$W$29,"0")+IF(B1015="Onsdag",MedarbejderData!$X$29,"0")+IF(B1015="torsdag",MedarbejderData!$Y$29,"0")+IF(B1015="fredag",MedarbejderData!$Z$29,"0")+IF(B1015="lørdag",MedarbejderData!$AA$29,"0")+IF(B1015="søndag",MedarbejderData!$AB$29,"0")</f>
        <v>0</v>
      </c>
      <c r="F1015" s="254"/>
      <c r="G1015" s="254"/>
      <c r="H1015" s="254"/>
      <c r="I1015" s="254"/>
      <c r="J1015" s="258">
        <f>IF(E1015+F1015+G1015&lt;Beregningsdata!$G$18,E1015+F1015+G1015,E1015+F1015+G1015-Beregningsdata!$G$17)</f>
        <v>0</v>
      </c>
      <c r="K1015" s="259" t="str">
        <f>IF(J1015&gt;Beregningsdata!$G$26,Beregningsdata!$F$26,IF(AND(J1015&lt;J1015+Beregningsdata!$F$26,J1015&gt;Beregningsdata!$F$25),J1015-Beregningsdata!$F$25,""))</f>
        <v/>
      </c>
      <c r="L1015" s="259" t="str">
        <f>IF(J1015&gt;Beregningsdata!$F$27,J1015-Beregningsdata!$F$27,"")</f>
        <v/>
      </c>
      <c r="M1015" s="254"/>
      <c r="N1015" s="254"/>
      <c r="O1015" s="254"/>
      <c r="P1015" s="211">
        <f>IF(D1015="Ferie",Beregningsdata!$E$6,"0")+IF(D1015="Feriefridag",Beregningsdata!$E$12,"0")+IF(D1015="Fri",Beregningsdata!$E$11,"0")+IF(D1015="Syg",Beregningsdata!$E$8,"0")+IF(D1015="Barns Sygedag",Beregningsdata!$E$9,"0")+IF(D1015="Barsel",Beregningsdata!$E$10,"0")</f>
        <v>0</v>
      </c>
    </row>
    <row r="1016" spans="1:16" ht="16.5" x14ac:dyDescent="0.25">
      <c r="A1016" s="173" t="str">
        <f t="shared" si="106"/>
        <v/>
      </c>
      <c r="B1016" s="174" t="str">
        <f t="shared" si="107"/>
        <v>Søndag</v>
      </c>
      <c r="C1016" s="176">
        <f t="shared" si="108"/>
        <v>43772</v>
      </c>
      <c r="D1016" s="253"/>
      <c r="E1016" s="287">
        <f>IF(B1016="mandag",MedarbejderData!$V$29,"0")+IF(B1016="tirsdag",MedarbejderData!$W$29,"0")+IF(B1016="Onsdag",MedarbejderData!$X$29,"0")+IF(B1016="torsdag",MedarbejderData!$Y$29,"0")+IF(B1016="fredag",MedarbejderData!$Z$29,"0")+IF(B1016="lørdag",MedarbejderData!$AA$29,"0")+IF(B1016="søndag",MedarbejderData!$AB$29,"0")</f>
        <v>0</v>
      </c>
      <c r="F1016" s="254"/>
      <c r="G1016" s="254"/>
      <c r="H1016" s="254"/>
      <c r="I1016" s="254"/>
      <c r="J1016" s="258">
        <f>IF(E1016+F1016+G1016&lt;Beregningsdata!$G$18,E1016+F1016+G1016,E1016+F1016+G1016-Beregningsdata!$G$17)</f>
        <v>0</v>
      </c>
      <c r="K1016" s="259" t="str">
        <f>IF(J1016&gt;Beregningsdata!$G$26,Beregningsdata!$F$26,IF(AND(J1016&lt;J1016+Beregningsdata!$F$26,J1016&gt;Beregningsdata!$F$25),J1016-Beregningsdata!$F$25,""))</f>
        <v/>
      </c>
      <c r="L1016" s="259" t="str">
        <f>IF(J1016&gt;Beregningsdata!$F$27,J1016-Beregningsdata!$F$27,"")</f>
        <v/>
      </c>
      <c r="M1016" s="254"/>
      <c r="N1016" s="254"/>
      <c r="O1016" s="254"/>
      <c r="P1016" s="211">
        <f>IF(D1016="Ferie",Beregningsdata!$E$6,"0")+IF(D1016="Feriefridag",Beregningsdata!$E$12,"0")+IF(D1016="Fri",Beregningsdata!$E$11,"0")+IF(D1016="Syg",Beregningsdata!$E$8,"0")+IF(D1016="Barns Sygedag",Beregningsdata!$E$9,"0")+IF(D1016="Barsel",Beregningsdata!$E$10,"0")</f>
        <v>0</v>
      </c>
    </row>
    <row r="1017" spans="1:16" ht="16.5" x14ac:dyDescent="0.25">
      <c r="A1017" s="173">
        <f t="shared" si="106"/>
        <v>45</v>
      </c>
      <c r="B1017" s="174" t="str">
        <f t="shared" si="107"/>
        <v>Mandag</v>
      </c>
      <c r="C1017" s="176">
        <f t="shared" si="108"/>
        <v>43773</v>
      </c>
      <c r="D1017" s="253"/>
      <c r="E1017" s="287">
        <f>IF(B1017="mandag",MedarbejderData!$V$29,"0")+IF(B1017="tirsdag",MedarbejderData!$W$29,"0")+IF(B1017="Onsdag",MedarbejderData!$X$29,"0")+IF(B1017="torsdag",MedarbejderData!$Y$29,"0")+IF(B1017="fredag",MedarbejderData!$Z$29,"0")+IF(B1017="lørdag",MedarbejderData!$AA$29,"0")+IF(B1017="søndag",MedarbejderData!$AB$29,"0")</f>
        <v>0</v>
      </c>
      <c r="F1017" s="254"/>
      <c r="G1017" s="254"/>
      <c r="H1017" s="254"/>
      <c r="I1017" s="254"/>
      <c r="J1017" s="258">
        <f>IF(E1017+F1017+G1017&lt;Beregningsdata!$G$18,E1017+F1017+G1017,E1017+F1017+G1017-Beregningsdata!$G$17)</f>
        <v>0</v>
      </c>
      <c r="K1017" s="259" t="str">
        <f>IF(J1017&gt;Beregningsdata!$G$26,Beregningsdata!$F$26,IF(AND(J1017&lt;J1017+Beregningsdata!$F$26,J1017&gt;Beregningsdata!$F$25),J1017-Beregningsdata!$F$25,""))</f>
        <v/>
      </c>
      <c r="L1017" s="259" t="str">
        <f>IF(J1017&gt;Beregningsdata!$F$27,J1017-Beregningsdata!$F$27,"")</f>
        <v/>
      </c>
      <c r="M1017" s="254"/>
      <c r="N1017" s="254"/>
      <c r="O1017" s="254"/>
      <c r="P1017" s="211">
        <f>IF(D1017="Ferie",Beregningsdata!$E$6,"0")+IF(D1017="Feriefridag",Beregningsdata!$E$12,"0")+IF(D1017="Fri",Beregningsdata!$E$11,"0")+IF(D1017="Syg",Beregningsdata!$E$8,"0")+IF(D1017="Barns Sygedag",Beregningsdata!$E$9,"0")+IF(D1017="Barsel",Beregningsdata!$E$10,"0")</f>
        <v>0</v>
      </c>
    </row>
    <row r="1018" spans="1:16" ht="16.5" x14ac:dyDescent="0.25">
      <c r="A1018" s="173" t="str">
        <f t="shared" si="106"/>
        <v/>
      </c>
      <c r="B1018" s="174" t="str">
        <f t="shared" si="107"/>
        <v>Tirsdag</v>
      </c>
      <c r="C1018" s="176">
        <f t="shared" si="108"/>
        <v>43774</v>
      </c>
      <c r="D1018" s="253"/>
      <c r="E1018" s="287">
        <f>IF(B1018="mandag",MedarbejderData!$V$29,"0")+IF(B1018="tirsdag",MedarbejderData!$W$29,"0")+IF(B1018="Onsdag",MedarbejderData!$X$29,"0")+IF(B1018="torsdag",MedarbejderData!$Y$29,"0")+IF(B1018="fredag",MedarbejderData!$Z$29,"0")+IF(B1018="lørdag",MedarbejderData!$AA$29,"0")+IF(B1018="søndag",MedarbejderData!$AB$29,"0")</f>
        <v>0</v>
      </c>
      <c r="F1018" s="254"/>
      <c r="G1018" s="254"/>
      <c r="H1018" s="254"/>
      <c r="I1018" s="254"/>
      <c r="J1018" s="258">
        <f>IF(E1018+F1018+G1018&lt;Beregningsdata!$G$18,E1018+F1018+G1018,E1018+F1018+G1018-Beregningsdata!$G$17)</f>
        <v>0</v>
      </c>
      <c r="K1018" s="259" t="str">
        <f>IF(J1018&gt;Beregningsdata!$G$26,Beregningsdata!$F$26,IF(AND(J1018&lt;J1018+Beregningsdata!$F$26,J1018&gt;Beregningsdata!$F$25),J1018-Beregningsdata!$F$25,""))</f>
        <v/>
      </c>
      <c r="L1018" s="259" t="str">
        <f>IF(J1018&gt;Beregningsdata!$F$27,J1018-Beregningsdata!$F$27,"")</f>
        <v/>
      </c>
      <c r="M1018" s="254"/>
      <c r="N1018" s="254"/>
      <c r="O1018" s="254"/>
      <c r="P1018" s="211">
        <f>IF(D1018="Ferie",Beregningsdata!$E$6,"0")+IF(D1018="Feriefridag",Beregningsdata!$E$12,"0")+IF(D1018="Fri",Beregningsdata!$E$11,"0")+IF(D1018="Syg",Beregningsdata!$E$8,"0")+IF(D1018="Barns Sygedag",Beregningsdata!$E$9,"0")+IF(D1018="Barsel",Beregningsdata!$E$10,"0")</f>
        <v>0</v>
      </c>
    </row>
    <row r="1019" spans="1:16" ht="16.5" x14ac:dyDescent="0.25">
      <c r="A1019" s="173" t="str">
        <f t="shared" si="106"/>
        <v/>
      </c>
      <c r="B1019" s="174" t="str">
        <f t="shared" si="107"/>
        <v>Onsdag</v>
      </c>
      <c r="C1019" s="176">
        <f t="shared" si="108"/>
        <v>43775</v>
      </c>
      <c r="D1019" s="253"/>
      <c r="E1019" s="287">
        <f>IF(B1019="mandag",MedarbejderData!$V$29,"0")+IF(B1019="tirsdag",MedarbejderData!$W$29,"0")+IF(B1019="Onsdag",MedarbejderData!$X$29,"0")+IF(B1019="torsdag",MedarbejderData!$Y$29,"0")+IF(B1019="fredag",MedarbejderData!$Z$29,"0")+IF(B1019="lørdag",MedarbejderData!$AA$29,"0")+IF(B1019="søndag",MedarbejderData!$AB$29,"0")</f>
        <v>0</v>
      </c>
      <c r="F1019" s="254"/>
      <c r="G1019" s="254"/>
      <c r="H1019" s="254"/>
      <c r="I1019" s="254"/>
      <c r="J1019" s="258">
        <f>IF(E1019+F1019+G1019&lt;Beregningsdata!$G$18,E1019+F1019+G1019,E1019+F1019+G1019-Beregningsdata!$G$17)</f>
        <v>0</v>
      </c>
      <c r="K1019" s="259" t="str">
        <f>IF(J1019&gt;Beregningsdata!$G$26,Beregningsdata!$F$26,IF(AND(J1019&lt;J1019+Beregningsdata!$F$26,J1019&gt;Beregningsdata!$F$25),J1019-Beregningsdata!$F$25,""))</f>
        <v/>
      </c>
      <c r="L1019" s="259" t="str">
        <f>IF(J1019&gt;Beregningsdata!$F$27,J1019-Beregningsdata!$F$27,"")</f>
        <v/>
      </c>
      <c r="M1019" s="254"/>
      <c r="N1019" s="254"/>
      <c r="O1019" s="254"/>
      <c r="P1019" s="211">
        <f>IF(D1019="Ferie",Beregningsdata!$E$6,"0")+IF(D1019="Feriefridag",Beregningsdata!$E$12,"0")+IF(D1019="Fri",Beregningsdata!$E$11,"0")+IF(D1019="Syg",Beregningsdata!$E$8,"0")+IF(D1019="Barns Sygedag",Beregningsdata!$E$9,"0")+IF(D1019="Barsel",Beregningsdata!$E$10,"0")</f>
        <v>0</v>
      </c>
    </row>
    <row r="1020" spans="1:16" ht="16.5" x14ac:dyDescent="0.25">
      <c r="A1020" s="173" t="str">
        <f t="shared" si="106"/>
        <v/>
      </c>
      <c r="B1020" s="174" t="str">
        <f t="shared" si="107"/>
        <v>Torsdag</v>
      </c>
      <c r="C1020" s="176">
        <f t="shared" si="108"/>
        <v>43776</v>
      </c>
      <c r="D1020" s="253"/>
      <c r="E1020" s="287">
        <f>IF(B1020="mandag",MedarbejderData!$V$29,"0")+IF(B1020="tirsdag",MedarbejderData!$W$29,"0")+IF(B1020="Onsdag",MedarbejderData!$X$29,"0")+IF(B1020="torsdag",MedarbejderData!$Y$29,"0")+IF(B1020="fredag",MedarbejderData!$Z$29,"0")+IF(B1020="lørdag",MedarbejderData!$AA$29,"0")+IF(B1020="søndag",MedarbejderData!$AB$29,"0")</f>
        <v>0</v>
      </c>
      <c r="F1020" s="254"/>
      <c r="G1020" s="254"/>
      <c r="H1020" s="254"/>
      <c r="I1020" s="254"/>
      <c r="J1020" s="258">
        <f>IF(E1020+F1020+G1020&lt;Beregningsdata!$G$18,E1020+F1020+G1020,E1020+F1020+G1020-Beregningsdata!$G$17)</f>
        <v>0</v>
      </c>
      <c r="K1020" s="259" t="str">
        <f>IF(J1020&gt;Beregningsdata!$G$26,Beregningsdata!$F$26,IF(AND(J1020&lt;J1020+Beregningsdata!$F$26,J1020&gt;Beregningsdata!$F$25),J1020-Beregningsdata!$F$25,""))</f>
        <v/>
      </c>
      <c r="L1020" s="259" t="str">
        <f>IF(J1020&gt;Beregningsdata!$F$27,J1020-Beregningsdata!$F$27,"")</f>
        <v/>
      </c>
      <c r="M1020" s="254"/>
      <c r="N1020" s="254"/>
      <c r="O1020" s="254"/>
      <c r="P1020" s="211">
        <f>IF(D1020="Ferie",Beregningsdata!$E$6,"0")+IF(D1020="Feriefridag",Beregningsdata!$E$12,"0")+IF(D1020="Fri",Beregningsdata!$E$11,"0")+IF(D1020="Syg",Beregningsdata!$E$8,"0")+IF(D1020="Barns Sygedag",Beregningsdata!$E$9,"0")+IF(D1020="Barsel",Beregningsdata!$E$10,"0")</f>
        <v>0</v>
      </c>
    </row>
    <row r="1021" spans="1:16" ht="16.5" x14ac:dyDescent="0.25">
      <c r="A1021" s="173" t="str">
        <f t="shared" si="106"/>
        <v/>
      </c>
      <c r="B1021" s="174" t="str">
        <f t="shared" si="107"/>
        <v>Fredag</v>
      </c>
      <c r="C1021" s="176">
        <f t="shared" si="108"/>
        <v>43777</v>
      </c>
      <c r="D1021" s="253"/>
      <c r="E1021" s="287">
        <f>IF(B1021="mandag",MedarbejderData!$V$29,"0")+IF(B1021="tirsdag",MedarbejderData!$W$29,"0")+IF(B1021="Onsdag",MedarbejderData!$X$29,"0")+IF(B1021="torsdag",MedarbejderData!$Y$29,"0")+IF(B1021="fredag",MedarbejderData!$Z$29,"0")+IF(B1021="lørdag",MedarbejderData!$AA$29,"0")+IF(B1021="søndag",MedarbejderData!$AB$29,"0")</f>
        <v>0</v>
      </c>
      <c r="F1021" s="254"/>
      <c r="G1021" s="254"/>
      <c r="H1021" s="254"/>
      <c r="I1021" s="254"/>
      <c r="J1021" s="258">
        <f>IF(E1021+F1021+G1021&lt;Beregningsdata!$G$18,E1021+F1021+G1021,E1021+F1021+G1021-Beregningsdata!$G$17)</f>
        <v>0</v>
      </c>
      <c r="K1021" s="259" t="str">
        <f>IF(J1021&gt;Beregningsdata!$G$26,Beregningsdata!$F$26,IF(AND(J1021&lt;J1021+Beregningsdata!$F$26,J1021&gt;Beregningsdata!$F$25),J1021-Beregningsdata!$F$25,""))</f>
        <v/>
      </c>
      <c r="L1021" s="259" t="str">
        <f>IF(J1021&gt;Beregningsdata!$F$27,J1021-Beregningsdata!$F$27,"")</f>
        <v/>
      </c>
      <c r="M1021" s="254"/>
      <c r="N1021" s="254"/>
      <c r="O1021" s="254"/>
      <c r="P1021" s="211">
        <f>IF(D1021="Ferie",Beregningsdata!$E$6,"0")+IF(D1021="Feriefridag",Beregningsdata!$E$12,"0")+IF(D1021="Fri",Beregningsdata!$E$11,"0")+IF(D1021="Syg",Beregningsdata!$E$8,"0")+IF(D1021="Barns Sygedag",Beregningsdata!$E$9,"0")+IF(D1021="Barsel",Beregningsdata!$E$10,"0")</f>
        <v>0</v>
      </c>
    </row>
    <row r="1022" spans="1:16" ht="16.5" x14ac:dyDescent="0.25">
      <c r="A1022" s="173" t="str">
        <f t="shared" si="106"/>
        <v/>
      </c>
      <c r="B1022" s="174" t="str">
        <f t="shared" si="107"/>
        <v>Lørdag</v>
      </c>
      <c r="C1022" s="176">
        <f t="shared" si="108"/>
        <v>43778</v>
      </c>
      <c r="D1022" s="253"/>
      <c r="E1022" s="287">
        <f>IF(B1022="mandag",MedarbejderData!$V$29,"0")+IF(B1022="tirsdag",MedarbejderData!$W$29,"0")+IF(B1022="Onsdag",MedarbejderData!$X$29,"0")+IF(B1022="torsdag",MedarbejderData!$Y$29,"0")+IF(B1022="fredag",MedarbejderData!$Z$29,"0")+IF(B1022="lørdag",MedarbejderData!$AA$29,"0")+IF(B1022="søndag",MedarbejderData!$AB$29,"0")</f>
        <v>0</v>
      </c>
      <c r="F1022" s="254"/>
      <c r="G1022" s="254"/>
      <c r="H1022" s="254"/>
      <c r="I1022" s="254"/>
      <c r="J1022" s="258">
        <f>IF(E1022+F1022+G1022&lt;Beregningsdata!$G$18,E1022+F1022+G1022,E1022+F1022+G1022-Beregningsdata!$G$17)</f>
        <v>0</v>
      </c>
      <c r="K1022" s="259" t="str">
        <f>IF(J1022&gt;Beregningsdata!$G$26,Beregningsdata!$F$26,IF(AND(J1022&lt;J1022+Beregningsdata!$F$26,J1022&gt;Beregningsdata!$F$25),J1022-Beregningsdata!$F$25,""))</f>
        <v/>
      </c>
      <c r="L1022" s="259" t="str">
        <f>IF(J1022&gt;Beregningsdata!$F$27,J1022-Beregningsdata!$F$27,"")</f>
        <v/>
      </c>
      <c r="M1022" s="254"/>
      <c r="N1022" s="254"/>
      <c r="O1022" s="254"/>
      <c r="P1022" s="211">
        <f>IF(D1022="Ferie",Beregningsdata!$E$6,"0")+IF(D1022="Feriefridag",Beregningsdata!$E$12,"0")+IF(D1022="Fri",Beregningsdata!$E$11,"0")+IF(D1022="Syg",Beregningsdata!$E$8,"0")+IF(D1022="Barns Sygedag",Beregningsdata!$E$9,"0")+IF(D1022="Barsel",Beregningsdata!$E$10,"0")</f>
        <v>0</v>
      </c>
    </row>
    <row r="1023" spans="1:16" ht="16.5" x14ac:dyDescent="0.25">
      <c r="A1023" s="173" t="str">
        <f t="shared" si="106"/>
        <v/>
      </c>
      <c r="B1023" s="174" t="str">
        <f t="shared" si="107"/>
        <v>Søndag</v>
      </c>
      <c r="C1023" s="176">
        <f t="shared" si="108"/>
        <v>43779</v>
      </c>
      <c r="D1023" s="253"/>
      <c r="E1023" s="287">
        <f>IF(B1023="mandag",MedarbejderData!$V$29,"0")+IF(B1023="tirsdag",MedarbejderData!$W$29,"0")+IF(B1023="Onsdag",MedarbejderData!$X$29,"0")+IF(B1023="torsdag",MedarbejderData!$Y$29,"0")+IF(B1023="fredag",MedarbejderData!$Z$29,"0")+IF(B1023="lørdag",MedarbejderData!$AA$29,"0")+IF(B1023="søndag",MedarbejderData!$AB$29,"0")</f>
        <v>0</v>
      </c>
      <c r="F1023" s="254"/>
      <c r="G1023" s="254"/>
      <c r="H1023" s="254"/>
      <c r="I1023" s="254"/>
      <c r="J1023" s="258">
        <f>IF(E1023+F1023+G1023&lt;Beregningsdata!$G$18,E1023+F1023+G1023,E1023+F1023+G1023-Beregningsdata!$G$17)</f>
        <v>0</v>
      </c>
      <c r="K1023" s="259" t="str">
        <f>IF(J1023&gt;Beregningsdata!$G$26,Beregningsdata!$F$26,IF(AND(J1023&lt;J1023+Beregningsdata!$F$26,J1023&gt;Beregningsdata!$F$25),J1023-Beregningsdata!$F$25,""))</f>
        <v/>
      </c>
      <c r="L1023" s="259" t="str">
        <f>IF(J1023&gt;Beregningsdata!$F$27,J1023-Beregningsdata!$F$27,"")</f>
        <v/>
      </c>
      <c r="M1023" s="254"/>
      <c r="N1023" s="254"/>
      <c r="O1023" s="254"/>
      <c r="P1023" s="211">
        <f>IF(D1023="Ferie",Beregningsdata!$E$6,"0")+IF(D1023="Feriefridag",Beregningsdata!$E$12,"0")+IF(D1023="Fri",Beregningsdata!$E$11,"0")+IF(D1023="Syg",Beregningsdata!$E$8,"0")+IF(D1023="Barns Sygedag",Beregningsdata!$E$9,"0")+IF(D1023="Barsel",Beregningsdata!$E$10,"0")</f>
        <v>0</v>
      </c>
    </row>
    <row r="1024" spans="1:16" ht="16.5" x14ac:dyDescent="0.25">
      <c r="A1024" s="173">
        <f t="shared" si="106"/>
        <v>46</v>
      </c>
      <c r="B1024" s="174" t="str">
        <f t="shared" si="107"/>
        <v>Mandag</v>
      </c>
      <c r="C1024" s="176">
        <f t="shared" si="108"/>
        <v>43780</v>
      </c>
      <c r="D1024" s="253"/>
      <c r="E1024" s="287">
        <f>IF(B1024="mandag",MedarbejderData!$V$29,"0")+IF(B1024="tirsdag",MedarbejderData!$W$29,"0")+IF(B1024="Onsdag",MedarbejderData!$X$29,"0")+IF(B1024="torsdag",MedarbejderData!$Y$29,"0")+IF(B1024="fredag",MedarbejderData!$Z$29,"0")+IF(B1024="lørdag",MedarbejderData!$AA$29,"0")+IF(B1024="søndag",MedarbejderData!$AB$29,"0")</f>
        <v>0</v>
      </c>
      <c r="F1024" s="254"/>
      <c r="G1024" s="254"/>
      <c r="H1024" s="254"/>
      <c r="I1024" s="254"/>
      <c r="J1024" s="258">
        <f>IF(E1024+F1024+G1024&lt;Beregningsdata!$G$18,E1024+F1024+G1024,E1024+F1024+G1024-Beregningsdata!$G$17)</f>
        <v>0</v>
      </c>
      <c r="K1024" s="259" t="str">
        <f>IF(J1024&gt;Beregningsdata!$G$26,Beregningsdata!$F$26,IF(AND(J1024&lt;J1024+Beregningsdata!$F$26,J1024&gt;Beregningsdata!$F$25),J1024-Beregningsdata!$F$25,""))</f>
        <v/>
      </c>
      <c r="L1024" s="259" t="str">
        <f>IF(J1024&gt;Beregningsdata!$F$27,J1024-Beregningsdata!$F$27,"")</f>
        <v/>
      </c>
      <c r="M1024" s="254"/>
      <c r="N1024" s="254"/>
      <c r="O1024" s="254"/>
      <c r="P1024" s="211">
        <f>IF(D1024="Ferie",Beregningsdata!$E$6,"0")+IF(D1024="Feriefridag",Beregningsdata!$E$12,"0")+IF(D1024="Fri",Beregningsdata!$E$11,"0")+IF(D1024="Syg",Beregningsdata!$E$8,"0")+IF(D1024="Barns Sygedag",Beregningsdata!$E$9,"0")+IF(D1024="Barsel",Beregningsdata!$E$10,"0")</f>
        <v>0</v>
      </c>
    </row>
    <row r="1025" spans="1:16" ht="16.5" x14ac:dyDescent="0.25">
      <c r="A1025" s="173" t="str">
        <f t="shared" si="106"/>
        <v/>
      </c>
      <c r="B1025" s="174" t="str">
        <f t="shared" si="107"/>
        <v>Tirsdag</v>
      </c>
      <c r="C1025" s="176">
        <f t="shared" si="108"/>
        <v>43781</v>
      </c>
      <c r="D1025" s="253"/>
      <c r="E1025" s="287">
        <f>IF(B1025="mandag",MedarbejderData!$V$29,"0")+IF(B1025="tirsdag",MedarbejderData!$W$29,"0")+IF(B1025="Onsdag",MedarbejderData!$X$29,"0")+IF(B1025="torsdag",MedarbejderData!$Y$29,"0")+IF(B1025="fredag",MedarbejderData!$Z$29,"0")+IF(B1025="lørdag",MedarbejderData!$AA$29,"0")+IF(B1025="søndag",MedarbejderData!$AB$29,"0")</f>
        <v>0</v>
      </c>
      <c r="F1025" s="254"/>
      <c r="G1025" s="254"/>
      <c r="H1025" s="254"/>
      <c r="I1025" s="254"/>
      <c r="J1025" s="258">
        <f>IF(E1025+F1025+G1025&lt;Beregningsdata!$G$18,E1025+F1025+G1025,E1025+F1025+G1025-Beregningsdata!$G$17)</f>
        <v>0</v>
      </c>
      <c r="K1025" s="259" t="str">
        <f>IF(J1025&gt;Beregningsdata!$G$26,Beregningsdata!$F$26,IF(AND(J1025&lt;J1025+Beregningsdata!$F$26,J1025&gt;Beregningsdata!$F$25),J1025-Beregningsdata!$F$25,""))</f>
        <v/>
      </c>
      <c r="L1025" s="259" t="str">
        <f>IF(J1025&gt;Beregningsdata!$F$27,J1025-Beregningsdata!$F$27,"")</f>
        <v/>
      </c>
      <c r="M1025" s="254"/>
      <c r="N1025" s="254"/>
      <c r="O1025" s="254"/>
      <c r="P1025" s="211">
        <f>IF(D1025="Ferie",Beregningsdata!$E$6,"0")+IF(D1025="Feriefridag",Beregningsdata!$E$12,"0")+IF(D1025="Fri",Beregningsdata!$E$11,"0")+IF(D1025="Syg",Beregningsdata!$E$8,"0")+IF(D1025="Barns Sygedag",Beregningsdata!$E$9,"0")+IF(D1025="Barsel",Beregningsdata!$E$10,"0")</f>
        <v>0</v>
      </c>
    </row>
    <row r="1026" spans="1:16" ht="16.5" x14ac:dyDescent="0.25">
      <c r="A1026" s="173" t="str">
        <f t="shared" si="106"/>
        <v/>
      </c>
      <c r="B1026" s="174" t="str">
        <f t="shared" si="107"/>
        <v>Onsdag</v>
      </c>
      <c r="C1026" s="176">
        <f t="shared" si="108"/>
        <v>43782</v>
      </c>
      <c r="D1026" s="253"/>
      <c r="E1026" s="287">
        <f>IF(B1026="mandag",MedarbejderData!$V$29,"0")+IF(B1026="tirsdag",MedarbejderData!$W$29,"0")+IF(B1026="Onsdag",MedarbejderData!$X$29,"0")+IF(B1026="torsdag",MedarbejderData!$Y$29,"0")+IF(B1026="fredag",MedarbejderData!$Z$29,"0")+IF(B1026="lørdag",MedarbejderData!$AA$29,"0")+IF(B1026="søndag",MedarbejderData!$AB$29,"0")</f>
        <v>0</v>
      </c>
      <c r="F1026" s="254"/>
      <c r="G1026" s="254"/>
      <c r="H1026" s="254"/>
      <c r="I1026" s="254"/>
      <c r="J1026" s="258">
        <f>IF(E1026+F1026+G1026&lt;Beregningsdata!$G$18,E1026+F1026+G1026,E1026+F1026+G1026-Beregningsdata!$G$17)</f>
        <v>0</v>
      </c>
      <c r="K1026" s="259" t="str">
        <f>IF(J1026&gt;Beregningsdata!$G$26,Beregningsdata!$F$26,IF(AND(J1026&lt;J1026+Beregningsdata!$F$26,J1026&gt;Beregningsdata!$F$25),J1026-Beregningsdata!$F$25,""))</f>
        <v/>
      </c>
      <c r="L1026" s="259" t="str">
        <f>IF(J1026&gt;Beregningsdata!$F$27,J1026-Beregningsdata!$F$27,"")</f>
        <v/>
      </c>
      <c r="M1026" s="254"/>
      <c r="N1026" s="254"/>
      <c r="O1026" s="254"/>
      <c r="P1026" s="211">
        <f>IF(D1026="Ferie",Beregningsdata!$E$6,"0")+IF(D1026="Feriefridag",Beregningsdata!$E$12,"0")+IF(D1026="Fri",Beregningsdata!$E$11,"0")+IF(D1026="Syg",Beregningsdata!$E$8,"0")+IF(D1026="Barns Sygedag",Beregningsdata!$E$9,"0")+IF(D1026="Barsel",Beregningsdata!$E$10,"0")</f>
        <v>0</v>
      </c>
    </row>
    <row r="1027" spans="1:16" ht="16.5" x14ac:dyDescent="0.25">
      <c r="A1027" s="173" t="str">
        <f t="shared" si="106"/>
        <v/>
      </c>
      <c r="B1027" s="174" t="str">
        <f t="shared" si="107"/>
        <v>Torsdag</v>
      </c>
      <c r="C1027" s="176">
        <f t="shared" si="108"/>
        <v>43783</v>
      </c>
      <c r="D1027" s="253"/>
      <c r="E1027" s="287">
        <f>IF(B1027="mandag",MedarbejderData!$V$29,"0")+IF(B1027="tirsdag",MedarbejderData!$W$29,"0")+IF(B1027="Onsdag",MedarbejderData!$X$29,"0")+IF(B1027="torsdag",MedarbejderData!$Y$29,"0")+IF(B1027="fredag",MedarbejderData!$Z$29,"0")+IF(B1027="lørdag",MedarbejderData!$AA$29,"0")+IF(B1027="søndag",MedarbejderData!$AB$29,"0")</f>
        <v>0</v>
      </c>
      <c r="F1027" s="254"/>
      <c r="G1027" s="254"/>
      <c r="H1027" s="254"/>
      <c r="I1027" s="254"/>
      <c r="J1027" s="258">
        <f>IF(E1027+F1027+G1027&lt;Beregningsdata!$G$18,E1027+F1027+G1027,E1027+F1027+G1027-Beregningsdata!$G$17)</f>
        <v>0</v>
      </c>
      <c r="K1027" s="259" t="str">
        <f>IF(J1027&gt;Beregningsdata!$G$26,Beregningsdata!$F$26,IF(AND(J1027&lt;J1027+Beregningsdata!$F$26,J1027&gt;Beregningsdata!$F$25),J1027-Beregningsdata!$F$25,""))</f>
        <v/>
      </c>
      <c r="L1027" s="259" t="str">
        <f>IF(J1027&gt;Beregningsdata!$F$27,J1027-Beregningsdata!$F$27,"")</f>
        <v/>
      </c>
      <c r="M1027" s="254"/>
      <c r="N1027" s="254"/>
      <c r="O1027" s="254"/>
      <c r="P1027" s="211">
        <f>IF(D1027="Ferie",Beregningsdata!$E$6,"0")+IF(D1027="Feriefridag",Beregningsdata!$E$12,"0")+IF(D1027="Fri",Beregningsdata!$E$11,"0")+IF(D1027="Syg",Beregningsdata!$E$8,"0")+IF(D1027="Barns Sygedag",Beregningsdata!$E$9,"0")+IF(D1027="Barsel",Beregningsdata!$E$10,"0")</f>
        <v>0</v>
      </c>
    </row>
    <row r="1028" spans="1:16" ht="16.5" x14ac:dyDescent="0.25">
      <c r="A1028" s="173" t="str">
        <f t="shared" si="106"/>
        <v/>
      </c>
      <c r="B1028" s="174" t="str">
        <f t="shared" si="107"/>
        <v>Fredag</v>
      </c>
      <c r="C1028" s="176">
        <f t="shared" si="108"/>
        <v>43784</v>
      </c>
      <c r="D1028" s="253"/>
      <c r="E1028" s="287">
        <f>IF(B1028="mandag",MedarbejderData!$V$29,"0")+IF(B1028="tirsdag",MedarbejderData!$W$29,"0")+IF(B1028="Onsdag",MedarbejderData!$X$29,"0")+IF(B1028="torsdag",MedarbejderData!$Y$29,"0")+IF(B1028="fredag",MedarbejderData!$Z$29,"0")+IF(B1028="lørdag",MedarbejderData!$AA$29,"0")+IF(B1028="søndag",MedarbejderData!$AB$29,"0")</f>
        <v>0</v>
      </c>
      <c r="F1028" s="254"/>
      <c r="G1028" s="254"/>
      <c r="H1028" s="254"/>
      <c r="I1028" s="254"/>
      <c r="J1028" s="258">
        <f>IF(E1028+F1028+G1028&lt;Beregningsdata!$G$18,E1028+F1028+G1028,E1028+F1028+G1028-Beregningsdata!$G$17)</f>
        <v>0</v>
      </c>
      <c r="K1028" s="259" t="str">
        <f>IF(J1028&gt;Beregningsdata!$G$26,Beregningsdata!$F$26,IF(AND(J1028&lt;J1028+Beregningsdata!$F$26,J1028&gt;Beregningsdata!$F$25),J1028-Beregningsdata!$F$25,""))</f>
        <v/>
      </c>
      <c r="L1028" s="259" t="str">
        <f>IF(J1028&gt;Beregningsdata!$F$27,J1028-Beregningsdata!$F$27,"")</f>
        <v/>
      </c>
      <c r="M1028" s="254"/>
      <c r="N1028" s="254"/>
      <c r="O1028" s="254"/>
      <c r="P1028" s="211">
        <f>IF(D1028="Ferie",Beregningsdata!$E$6,"0")+IF(D1028="Feriefridag",Beregningsdata!$E$12,"0")+IF(D1028="Fri",Beregningsdata!$E$11,"0")+IF(D1028="Syg",Beregningsdata!$E$8,"0")+IF(D1028="Barns Sygedag",Beregningsdata!$E$9,"0")+IF(D1028="Barsel",Beregningsdata!$E$10,"0")</f>
        <v>0</v>
      </c>
    </row>
    <row r="1029" spans="1:16" ht="16.5" x14ac:dyDescent="0.25">
      <c r="A1029" s="173" t="str">
        <f t="shared" si="106"/>
        <v/>
      </c>
      <c r="B1029" s="174" t="str">
        <f t="shared" si="107"/>
        <v>Lørdag</v>
      </c>
      <c r="C1029" s="176">
        <f t="shared" si="108"/>
        <v>43785</v>
      </c>
      <c r="D1029" s="253"/>
      <c r="E1029" s="287">
        <f>IF(B1029="mandag",MedarbejderData!$V$29,"0")+IF(B1029="tirsdag",MedarbejderData!$W$29,"0")+IF(B1029="Onsdag",MedarbejderData!$X$29,"0")+IF(B1029="torsdag",MedarbejderData!$Y$29,"0")+IF(B1029="fredag",MedarbejderData!$Z$29,"0")+IF(B1029="lørdag",MedarbejderData!$AA$29,"0")+IF(B1029="søndag",MedarbejderData!$AB$29,"0")</f>
        <v>0</v>
      </c>
      <c r="F1029" s="254"/>
      <c r="G1029" s="254"/>
      <c r="H1029" s="254"/>
      <c r="I1029" s="254"/>
      <c r="J1029" s="258">
        <f>IF(E1029+F1029+G1029&lt;Beregningsdata!$G$18,E1029+F1029+G1029,E1029+F1029+G1029-Beregningsdata!$G$17)</f>
        <v>0</v>
      </c>
      <c r="K1029" s="259" t="str">
        <f>IF(J1029&gt;Beregningsdata!$G$26,Beregningsdata!$F$26,IF(AND(J1029&lt;J1029+Beregningsdata!$F$26,J1029&gt;Beregningsdata!$F$25),J1029-Beregningsdata!$F$25,""))</f>
        <v/>
      </c>
      <c r="L1029" s="259" t="str">
        <f>IF(J1029&gt;Beregningsdata!$F$27,J1029-Beregningsdata!$F$27,"")</f>
        <v/>
      </c>
      <c r="M1029" s="254"/>
      <c r="N1029" s="254"/>
      <c r="O1029" s="254"/>
      <c r="P1029" s="211">
        <f>IF(D1029="Ferie",Beregningsdata!$E$6,"0")+IF(D1029="Feriefridag",Beregningsdata!$E$12,"0")+IF(D1029="Fri",Beregningsdata!$E$11,"0")+IF(D1029="Syg",Beregningsdata!$E$8,"0")+IF(D1029="Barns Sygedag",Beregningsdata!$E$9,"0")+IF(D1029="Barsel",Beregningsdata!$E$10,"0")</f>
        <v>0</v>
      </c>
    </row>
    <row r="1030" spans="1:16" ht="16.5" x14ac:dyDescent="0.25">
      <c r="A1030" s="173" t="str">
        <f t="shared" si="106"/>
        <v/>
      </c>
      <c r="B1030" s="174" t="str">
        <f t="shared" si="107"/>
        <v>Søndag</v>
      </c>
      <c r="C1030" s="176">
        <f t="shared" si="108"/>
        <v>43786</v>
      </c>
      <c r="D1030" s="253"/>
      <c r="E1030" s="287">
        <f>IF(B1030="mandag",MedarbejderData!$V$29,"0")+IF(B1030="tirsdag",MedarbejderData!$W$29,"0")+IF(B1030="Onsdag",MedarbejderData!$X$29,"0")+IF(B1030="torsdag",MedarbejderData!$Y$29,"0")+IF(B1030="fredag",MedarbejderData!$Z$29,"0")+IF(B1030="lørdag",MedarbejderData!$AA$29,"0")+IF(B1030="søndag",MedarbejderData!$AB$29,"0")</f>
        <v>0</v>
      </c>
      <c r="F1030" s="254"/>
      <c r="G1030" s="254"/>
      <c r="H1030" s="254"/>
      <c r="I1030" s="254"/>
      <c r="J1030" s="258">
        <f>IF(E1030+F1030+G1030&lt;Beregningsdata!$G$18,E1030+F1030+G1030,E1030+F1030+G1030-Beregningsdata!$G$17)</f>
        <v>0</v>
      </c>
      <c r="K1030" s="259" t="str">
        <f>IF(J1030&gt;Beregningsdata!$G$26,Beregningsdata!$F$26,IF(AND(J1030&lt;J1030+Beregningsdata!$F$26,J1030&gt;Beregningsdata!$F$25),J1030-Beregningsdata!$F$25,""))</f>
        <v/>
      </c>
      <c r="L1030" s="259" t="str">
        <f>IF(J1030&gt;Beregningsdata!$F$27,J1030-Beregningsdata!$F$27,"")</f>
        <v/>
      </c>
      <c r="M1030" s="254"/>
      <c r="N1030" s="254"/>
      <c r="O1030" s="254"/>
      <c r="P1030" s="211">
        <f>IF(D1030="Ferie",Beregningsdata!$E$6,"0")+IF(D1030="Feriefridag",Beregningsdata!$E$12,"0")+IF(D1030="Fri",Beregningsdata!$E$11,"0")+IF(D1030="Syg",Beregningsdata!$E$8,"0")+IF(D1030="Barns Sygedag",Beregningsdata!$E$9,"0")+IF(D1030="Barsel",Beregningsdata!$E$10,"0")</f>
        <v>0</v>
      </c>
    </row>
    <row r="1031" spans="1:16" ht="16.5" x14ac:dyDescent="0.25">
      <c r="A1031" s="173">
        <f t="shared" si="106"/>
        <v>47</v>
      </c>
      <c r="B1031" s="174" t="str">
        <f t="shared" si="107"/>
        <v>Mandag</v>
      </c>
      <c r="C1031" s="177">
        <f t="shared" si="108"/>
        <v>43787</v>
      </c>
      <c r="D1031" s="253"/>
      <c r="E1031" s="287">
        <f>IF(B1031="mandag",MedarbejderData!$V$29,"0")+IF(B1031="tirsdag",MedarbejderData!$W$29,"0")+IF(B1031="Onsdag",MedarbejderData!$X$29,"0")+IF(B1031="torsdag",MedarbejderData!$Y$29,"0")+IF(B1031="fredag",MedarbejderData!$Z$29,"0")+IF(B1031="lørdag",MedarbejderData!$AA$29,"0")+IF(B1031="søndag",MedarbejderData!$AB$29,"0")</f>
        <v>0</v>
      </c>
      <c r="F1031" s="254"/>
      <c r="G1031" s="254"/>
      <c r="H1031" s="254"/>
      <c r="I1031" s="254"/>
      <c r="J1031" s="258">
        <f>IF(E1031+F1031+G1031&lt;Beregningsdata!$G$18,E1031+F1031+G1031,E1031+F1031+G1031-Beregningsdata!$G$17)</f>
        <v>0</v>
      </c>
      <c r="K1031" s="259" t="str">
        <f>IF(J1031&gt;Beregningsdata!$G$26,Beregningsdata!$F$26,IF(AND(J1031&lt;J1031+Beregningsdata!$F$26,J1031&gt;Beregningsdata!$F$25),J1031-Beregningsdata!$F$25,""))</f>
        <v/>
      </c>
      <c r="L1031" s="259" t="str">
        <f>IF(J1031&gt;Beregningsdata!$F$27,J1031-Beregningsdata!$F$27,"")</f>
        <v/>
      </c>
      <c r="M1031" s="254"/>
      <c r="N1031" s="254"/>
      <c r="O1031" s="254"/>
      <c r="P1031" s="212">
        <f>IF(D1031="Ferie",Beregningsdata!$E$6,"0")+IF(D1031="Feriefridag",Beregningsdata!$E$12,"0")+IF(D1031="Fri",Beregningsdata!$E$11,"0")+IF(D1031="Syg",Beregningsdata!$E$8,"0")+IF(D1031="Barns Sygedag",Beregningsdata!$E$9,"0")+IF(D1031="Barsel",Beregningsdata!$E$10,"0")</f>
        <v>0</v>
      </c>
    </row>
    <row r="1032" spans="1:16" ht="16.5" x14ac:dyDescent="0.25">
      <c r="A1032" s="178"/>
      <c r="B1032" s="179"/>
      <c r="C1032" s="180"/>
      <c r="D1032" s="206"/>
      <c r="E1032" s="215">
        <f>SUM(E997:E1031)</f>
        <v>0</v>
      </c>
      <c r="F1032" s="215">
        <f t="shared" ref="F1032:I1032" si="109">SUM(F997:F1031)</f>
        <v>0</v>
      </c>
      <c r="G1032" s="215">
        <f t="shared" si="109"/>
        <v>0</v>
      </c>
      <c r="H1032" s="215">
        <f t="shared" si="109"/>
        <v>0</v>
      </c>
      <c r="I1032" s="215">
        <f t="shared" si="109"/>
        <v>0</v>
      </c>
      <c r="J1032" s="215">
        <f>SUM(J997:J1031)</f>
        <v>0</v>
      </c>
      <c r="K1032" s="215">
        <f t="shared" ref="K1032:N1032" si="110">SUM(K997:K1031)</f>
        <v>0</v>
      </c>
      <c r="L1032" s="215">
        <f t="shared" si="110"/>
        <v>0</v>
      </c>
      <c r="M1032" s="215">
        <f t="shared" si="110"/>
        <v>0</v>
      </c>
      <c r="N1032" s="215">
        <f t="shared" si="110"/>
        <v>0</v>
      </c>
      <c r="O1032" s="215">
        <f>SUM(O997:O1031)</f>
        <v>0</v>
      </c>
      <c r="P1032" s="221"/>
    </row>
    <row r="1033" spans="1:16" x14ac:dyDescent="0.25">
      <c r="A1033" s="182"/>
      <c r="B1033" s="183"/>
      <c r="C1033" s="183"/>
      <c r="D1033" s="183"/>
      <c r="E1033" s="184"/>
      <c r="F1033" s="184"/>
      <c r="G1033" s="184"/>
      <c r="H1033" s="184"/>
      <c r="I1033" s="184"/>
      <c r="J1033" s="184"/>
      <c r="K1033" s="184"/>
      <c r="L1033" s="184"/>
      <c r="M1033" s="184"/>
      <c r="N1033" s="184"/>
      <c r="O1033" s="184"/>
      <c r="P1033" s="186"/>
    </row>
    <row r="1034" spans="1:16" x14ac:dyDescent="0.25">
      <c r="A1034" s="187" t="s">
        <v>87</v>
      </c>
      <c r="B1034" s="343"/>
      <c r="C1034" s="344"/>
      <c r="D1034" s="267"/>
      <c r="E1034" s="269"/>
      <c r="F1034" s="268"/>
      <c r="G1034" s="185"/>
      <c r="H1034" s="185"/>
      <c r="I1034" s="185"/>
      <c r="J1034" s="185"/>
      <c r="K1034" s="185"/>
      <c r="L1034" s="185"/>
      <c r="M1034" s="185"/>
      <c r="N1034" s="185"/>
      <c r="O1034" s="185"/>
      <c r="P1034" s="186"/>
    </row>
    <row r="1035" spans="1:16" x14ac:dyDescent="0.25">
      <c r="A1035" s="187" t="s">
        <v>87</v>
      </c>
      <c r="B1035" s="343"/>
      <c r="C1035" s="345"/>
      <c r="D1035" s="267"/>
      <c r="E1035" s="269"/>
      <c r="F1035" s="268"/>
      <c r="G1035" s="185"/>
      <c r="H1035" s="185"/>
      <c r="I1035" s="185"/>
      <c r="J1035" s="185"/>
      <c r="K1035" s="185"/>
      <c r="L1035" s="185"/>
      <c r="M1035" s="185"/>
      <c r="N1035" s="185"/>
      <c r="O1035" s="185"/>
      <c r="P1035" s="186"/>
    </row>
    <row r="1036" spans="1:16" x14ac:dyDescent="0.25">
      <c r="A1036" s="187" t="s">
        <v>87</v>
      </c>
      <c r="B1036" s="343"/>
      <c r="C1036" s="345"/>
      <c r="D1036" s="267"/>
      <c r="E1036" s="269"/>
      <c r="F1036" s="268"/>
      <c r="G1036" s="185"/>
      <c r="H1036" s="185"/>
      <c r="I1036" s="185"/>
      <c r="J1036" s="185"/>
      <c r="K1036" s="185"/>
      <c r="L1036" s="185"/>
      <c r="M1036" s="185"/>
      <c r="N1036" s="185"/>
      <c r="O1036" s="185"/>
      <c r="P1036" s="186"/>
    </row>
    <row r="1037" spans="1:16" x14ac:dyDescent="0.25">
      <c r="A1037" s="188"/>
      <c r="B1037" s="189"/>
      <c r="C1037" s="189"/>
      <c r="D1037" s="189"/>
      <c r="E1037" s="190"/>
      <c r="F1037" s="190"/>
      <c r="G1037" s="190"/>
      <c r="H1037" s="190"/>
      <c r="I1037" s="190"/>
      <c r="J1037" s="190"/>
      <c r="K1037" s="190"/>
      <c r="L1037" s="190"/>
      <c r="M1037" s="190"/>
      <c r="N1037" s="190"/>
      <c r="O1037" s="190"/>
      <c r="P1037" s="191"/>
    </row>
    <row r="1038" spans="1:16" x14ac:dyDescent="0.25">
      <c r="A1038" s="192"/>
      <c r="B1038" s="192"/>
      <c r="C1038" s="192"/>
      <c r="D1038" s="192"/>
      <c r="E1038" s="193"/>
      <c r="F1038" s="193"/>
      <c r="G1038" s="193"/>
      <c r="H1038" s="193"/>
      <c r="I1038" s="193"/>
      <c r="J1038" s="193"/>
      <c r="K1038" s="193"/>
      <c r="L1038" s="193"/>
      <c r="M1038" s="193"/>
      <c r="N1038" s="193"/>
      <c r="O1038" s="193"/>
      <c r="P1038" s="192"/>
    </row>
    <row r="1039" spans="1:16" x14ac:dyDescent="0.25">
      <c r="A1039" s="1">
        <v>23</v>
      </c>
    </row>
    <row r="1040" spans="1:16" x14ac:dyDescent="0.25">
      <c r="A1040" s="347" t="s">
        <v>0</v>
      </c>
      <c r="B1040" s="348"/>
      <c r="C1040" s="240" t="s">
        <v>148</v>
      </c>
      <c r="D1040" s="172" t="s">
        <v>1</v>
      </c>
      <c r="E1040" s="265"/>
    </row>
    <row r="1041" spans="1:16" x14ac:dyDescent="0.25">
      <c r="A1041" s="349" t="str">
        <f>MedarbejderData!B30</f>
        <v>n23</v>
      </c>
      <c r="B1041" s="350"/>
      <c r="C1041" s="243" t="str">
        <f>MedarbejderData!C30</f>
        <v>l23</v>
      </c>
      <c r="D1041" s="243" t="str">
        <f>MedarbejderData!D30</f>
        <v>a23</v>
      </c>
      <c r="E1041" s="266"/>
    </row>
    <row r="1042" spans="1:16" ht="28.5" customHeight="1" x14ac:dyDescent="0.25">
      <c r="A1042" s="346" t="s">
        <v>222</v>
      </c>
      <c r="B1042" s="346" t="s">
        <v>150</v>
      </c>
      <c r="C1042" s="346" t="s">
        <v>225</v>
      </c>
      <c r="D1042" s="346" t="s">
        <v>224</v>
      </c>
      <c r="E1042" s="346" t="str">
        <f>Beregningsdata!B21</f>
        <v>Rengøring</v>
      </c>
      <c r="F1042" s="346" t="str">
        <f>Beregningsdata!C21</f>
        <v>Ventilation</v>
      </c>
      <c r="G1042" s="346" t="str">
        <f>Beregningsdata!D21</f>
        <v>Vinduespolering</v>
      </c>
      <c r="H1042" s="346" t="str">
        <f>Beregningsdata!E21</f>
        <v>Rengøring</v>
      </c>
      <c r="I1042" s="346" t="str">
        <f>Beregningsdata!F21</f>
        <v>Graffiti</v>
      </c>
      <c r="J1042" s="346" t="s">
        <v>230</v>
      </c>
      <c r="K1042" s="328" t="s">
        <v>226</v>
      </c>
      <c r="L1042" s="328" t="s">
        <v>60</v>
      </c>
      <c r="M1042" s="328" t="s">
        <v>228</v>
      </c>
      <c r="N1042" s="328" t="s">
        <v>227</v>
      </c>
      <c r="O1042" s="328" t="s">
        <v>229</v>
      </c>
      <c r="P1042" s="346" t="s">
        <v>223</v>
      </c>
    </row>
    <row r="1043" spans="1:16" x14ac:dyDescent="0.25">
      <c r="A1043" s="341"/>
      <c r="B1043" s="341"/>
      <c r="C1043" s="341"/>
      <c r="D1043" s="341"/>
      <c r="E1043" s="341"/>
      <c r="F1043" s="341"/>
      <c r="G1043" s="341"/>
      <c r="H1043" s="341"/>
      <c r="I1043" s="341"/>
      <c r="J1043" s="341"/>
      <c r="K1043" s="330"/>
      <c r="L1043" s="330"/>
      <c r="M1043" s="330"/>
      <c r="N1043" s="330"/>
      <c r="O1043" s="330"/>
      <c r="P1043" s="340"/>
    </row>
    <row r="1044" spans="1:16" ht="16.5" x14ac:dyDescent="0.25">
      <c r="A1044" s="173" t="str">
        <f t="shared" ref="A1044:A1078" si="111">IF(OR(SUM(C1044)&lt;360,AND(ROW()&lt;&gt;3,WEEKDAY(C1044,WDT)&lt;&gt;1)),"",TRUNC((C1044-WEEKDAY(C1044,WDT)-DATE(YEAR(C1044+4-WEEKDAY(C1044,WDT)),1,-10))/7))</f>
        <v/>
      </c>
      <c r="B1044" s="174" t="str">
        <f>PROPER(TEXT(C1044,"dddd"))</f>
        <v>Tirsdag</v>
      </c>
      <c r="C1044" s="175">
        <f>A3</f>
        <v>43753</v>
      </c>
      <c r="D1044" s="253"/>
      <c r="E1044" s="287">
        <f>IF(B1044="mandag",MedarbejderData!$V$30,"0")+IF(B1044="tirsdag",MedarbejderData!$W$30,"0")+IF(B1044="Onsdag",MedarbejderData!$X$30,"0")+IF(B1044="torsdag",MedarbejderData!$Y$30,"0")+IF(B1044="fredag",MedarbejderData!$Z$30,"0")+IF(B1044="lørdag",MedarbejderData!$AA$30,"0")+IF(B1044="søndag",MedarbejderData!$AB$30,"0")</f>
        <v>0</v>
      </c>
      <c r="F1044" s="254"/>
      <c r="G1044" s="254"/>
      <c r="H1044" s="254"/>
      <c r="I1044" s="254"/>
      <c r="J1044" s="258">
        <f>IF(E1044+F1044+G1044&lt;Beregningsdata!$G$18,E1044+F1044+G1044,E1044+F1044+G1044-Beregningsdata!$G$17)</f>
        <v>0</v>
      </c>
      <c r="K1044" s="259" t="str">
        <f>IF(J1044&gt;Beregningsdata!$G$26,Beregningsdata!$F$26,IF(AND(J1044&lt;J1044+Beregningsdata!$F$26,J1044&gt;Beregningsdata!$F$25),J1044-Beregningsdata!$F$25,""))</f>
        <v/>
      </c>
      <c r="L1044" s="259" t="str">
        <f>IF(J1044&gt;Beregningsdata!$F$27,J1044-Beregningsdata!$F$27,"")</f>
        <v/>
      </c>
      <c r="M1044" s="254"/>
      <c r="N1044" s="254"/>
      <c r="O1044" s="254"/>
      <c r="P1044" s="210">
        <f>IF(D1044="Ferie",Beregningsdata!$E$6,"0")+IF(D1044="Feriefridag",Beregningsdata!$E$12,"0")+IF(D1044="Fri",Beregningsdata!$E$11,"0")+IF(D1044="Syg",Beregningsdata!$E$8,"0")+IF(D1044="Barns Sygedag",Beregningsdata!$E$9,"0")+IF(D1044="Barsel",Beregningsdata!$E$10,"0")</f>
        <v>0</v>
      </c>
    </row>
    <row r="1045" spans="1:16" ht="16.5" x14ac:dyDescent="0.25">
      <c r="A1045" s="173" t="str">
        <f t="shared" si="111"/>
        <v/>
      </c>
      <c r="B1045" s="174" t="str">
        <f t="shared" ref="B1045:B1078" si="112">PROPER(TEXT(C1045,"dddd"))</f>
        <v>Onsdag</v>
      </c>
      <c r="C1045" s="176">
        <f>C1044+1</f>
        <v>43754</v>
      </c>
      <c r="D1045" s="253"/>
      <c r="E1045" s="287">
        <f>IF(B1045="mandag",MedarbejderData!$V$30,"0")+IF(B1045="tirsdag",MedarbejderData!$W$30,"0")+IF(B1045="Onsdag",MedarbejderData!$X$30,"0")+IF(B1045="torsdag",MedarbejderData!$Y$30,"0")+IF(B1045="fredag",MedarbejderData!$Z$30,"0")+IF(B1045="lørdag",MedarbejderData!$AA$30,"0")+IF(B1045="søndag",MedarbejderData!$AB$30,"0")</f>
        <v>0</v>
      </c>
      <c r="F1045" s="254"/>
      <c r="G1045" s="254"/>
      <c r="H1045" s="254"/>
      <c r="I1045" s="254"/>
      <c r="J1045" s="258">
        <f>IF(E1045+F1045+G1045&lt;Beregningsdata!$G$18,E1045+F1045+G1045,E1045+F1045+G1045-Beregningsdata!$G$17)</f>
        <v>0</v>
      </c>
      <c r="K1045" s="259" t="str">
        <f>IF(J1045&gt;Beregningsdata!$G$26,Beregningsdata!$F$26,IF(AND(J1045&lt;J1045+Beregningsdata!$F$26,J1045&gt;Beregningsdata!$F$25),J1045-Beregningsdata!$F$25,""))</f>
        <v/>
      </c>
      <c r="L1045" s="259" t="str">
        <f>IF(J1045&gt;Beregningsdata!$F$27,J1045-Beregningsdata!$F$27,"")</f>
        <v/>
      </c>
      <c r="M1045" s="254"/>
      <c r="N1045" s="254"/>
      <c r="O1045" s="254"/>
      <c r="P1045" s="211">
        <f>IF(D1045="Ferie",Beregningsdata!$E$6,"0")+IF(D1045="Feriefridag",Beregningsdata!$E$12,"0")+IF(D1045="Fri",Beregningsdata!$E$11,"0")+IF(D1045="Syg",Beregningsdata!$E$8,"0")+IF(D1045="Barns Sygedag",Beregningsdata!$E$9,"0")+IF(D1045="Barsel",Beregningsdata!$E$10,"0")</f>
        <v>0</v>
      </c>
    </row>
    <row r="1046" spans="1:16" ht="16.5" x14ac:dyDescent="0.25">
      <c r="A1046" s="173" t="str">
        <f t="shared" si="111"/>
        <v/>
      </c>
      <c r="B1046" s="174" t="str">
        <f t="shared" si="112"/>
        <v>Torsdag</v>
      </c>
      <c r="C1046" s="176">
        <f t="shared" ref="C1046:C1078" si="113">C1045+1</f>
        <v>43755</v>
      </c>
      <c r="D1046" s="253"/>
      <c r="E1046" s="287">
        <f>IF(B1046="mandag",MedarbejderData!$V$30,"0")+IF(B1046="tirsdag",MedarbejderData!$W$30,"0")+IF(B1046="Onsdag",MedarbejderData!$X$30,"0")+IF(B1046="torsdag",MedarbejderData!$Y$30,"0")+IF(B1046="fredag",MedarbejderData!$Z$30,"0")+IF(B1046="lørdag",MedarbejderData!$AA$30,"0")+IF(B1046="søndag",MedarbejderData!$AB$30,"0")</f>
        <v>0</v>
      </c>
      <c r="F1046" s="254"/>
      <c r="G1046" s="254"/>
      <c r="H1046" s="254"/>
      <c r="I1046" s="254"/>
      <c r="J1046" s="258">
        <f>IF(E1046+F1046+G1046&lt;Beregningsdata!$G$18,E1046+F1046+G1046,E1046+F1046+G1046-Beregningsdata!$G$17)</f>
        <v>0</v>
      </c>
      <c r="K1046" s="259" t="str">
        <f>IF(J1046&gt;Beregningsdata!$G$26,Beregningsdata!$F$26,IF(AND(J1046&lt;J1046+Beregningsdata!$F$26,J1046&gt;Beregningsdata!$F$25),J1046-Beregningsdata!$F$25,""))</f>
        <v/>
      </c>
      <c r="L1046" s="259" t="str">
        <f>IF(J1046&gt;Beregningsdata!$F$27,J1046-Beregningsdata!$F$27,"")</f>
        <v/>
      </c>
      <c r="M1046" s="254"/>
      <c r="N1046" s="254"/>
      <c r="O1046" s="254"/>
      <c r="P1046" s="211">
        <f>IF(D1046="Ferie",Beregningsdata!$E$6,"0")+IF(D1046="Feriefridag",Beregningsdata!$E$12,"0")+IF(D1046="Fri",Beregningsdata!$E$11,"0")+IF(D1046="Syg",Beregningsdata!$E$8,"0")+IF(D1046="Barns Sygedag",Beregningsdata!$E$9,"0")+IF(D1046="Barsel",Beregningsdata!$E$10,"0")</f>
        <v>0</v>
      </c>
    </row>
    <row r="1047" spans="1:16" ht="16.5" x14ac:dyDescent="0.25">
      <c r="A1047" s="173" t="str">
        <f t="shared" si="111"/>
        <v/>
      </c>
      <c r="B1047" s="174" t="str">
        <f t="shared" si="112"/>
        <v>Fredag</v>
      </c>
      <c r="C1047" s="176">
        <f t="shared" si="113"/>
        <v>43756</v>
      </c>
      <c r="D1047" s="253"/>
      <c r="E1047" s="287">
        <f>IF(B1047="mandag",MedarbejderData!$V$30,"0")+IF(B1047="tirsdag",MedarbejderData!$W$30,"0")+IF(B1047="Onsdag",MedarbejderData!$X$30,"0")+IF(B1047="torsdag",MedarbejderData!$Y$30,"0")+IF(B1047="fredag",MedarbejderData!$Z$30,"0")+IF(B1047="lørdag",MedarbejderData!$AA$30,"0")+IF(B1047="søndag",MedarbejderData!$AB$30,"0")</f>
        <v>0</v>
      </c>
      <c r="F1047" s="254"/>
      <c r="G1047" s="254"/>
      <c r="H1047" s="254"/>
      <c r="I1047" s="254"/>
      <c r="J1047" s="258">
        <f>IF(E1047+F1047+G1047&lt;Beregningsdata!$G$18,E1047+F1047+G1047,E1047+F1047+G1047-Beregningsdata!$G$17)</f>
        <v>0</v>
      </c>
      <c r="K1047" s="259" t="str">
        <f>IF(J1047&gt;Beregningsdata!$G$26,Beregningsdata!$F$26,IF(AND(J1047&lt;J1047+Beregningsdata!$F$26,J1047&gt;Beregningsdata!$F$25),J1047-Beregningsdata!$F$25,""))</f>
        <v/>
      </c>
      <c r="L1047" s="259" t="str">
        <f>IF(J1047&gt;Beregningsdata!$F$27,J1047-Beregningsdata!$F$27,"")</f>
        <v/>
      </c>
      <c r="M1047" s="254"/>
      <c r="N1047" s="254"/>
      <c r="O1047" s="254"/>
      <c r="P1047" s="211">
        <f>IF(D1047="Ferie",Beregningsdata!$E$6,"0")+IF(D1047="Feriefridag",Beregningsdata!$E$12,"0")+IF(D1047="Fri",Beregningsdata!$E$11,"0")+IF(D1047="Syg",Beregningsdata!$E$8,"0")+IF(D1047="Barns Sygedag",Beregningsdata!$E$9,"0")+IF(D1047="Barsel",Beregningsdata!$E$10,"0")</f>
        <v>0</v>
      </c>
    </row>
    <row r="1048" spans="1:16" ht="16.5" x14ac:dyDescent="0.25">
      <c r="A1048" s="173" t="str">
        <f t="shared" si="111"/>
        <v/>
      </c>
      <c r="B1048" s="174" t="str">
        <f t="shared" si="112"/>
        <v>Lørdag</v>
      </c>
      <c r="C1048" s="176">
        <f t="shared" si="113"/>
        <v>43757</v>
      </c>
      <c r="D1048" s="253"/>
      <c r="E1048" s="287">
        <f>IF(B1048="mandag",MedarbejderData!$V$30,"0")+IF(B1048="tirsdag",MedarbejderData!$W$30,"0")+IF(B1048="Onsdag",MedarbejderData!$X$30,"0")+IF(B1048="torsdag",MedarbejderData!$Y$30,"0")+IF(B1048="fredag",MedarbejderData!$Z$30,"0")+IF(B1048="lørdag",MedarbejderData!$AA$30,"0")+IF(B1048="søndag",MedarbejderData!$AB$30,"0")</f>
        <v>0</v>
      </c>
      <c r="F1048" s="254"/>
      <c r="G1048" s="254"/>
      <c r="H1048" s="254"/>
      <c r="I1048" s="254"/>
      <c r="J1048" s="258">
        <f>IF(E1048+F1048+G1048&lt;Beregningsdata!$G$18,E1048+F1048+G1048,E1048+F1048+G1048-Beregningsdata!$G$17)</f>
        <v>0</v>
      </c>
      <c r="K1048" s="259" t="str">
        <f>IF(J1048&gt;Beregningsdata!$G$26,Beregningsdata!$F$26,IF(AND(J1048&lt;J1048+Beregningsdata!$F$26,J1048&gt;Beregningsdata!$F$25),J1048-Beregningsdata!$F$25,""))</f>
        <v/>
      </c>
      <c r="L1048" s="259" t="str">
        <f>IF(J1048&gt;Beregningsdata!$F$27,J1048-Beregningsdata!$F$27,"")</f>
        <v/>
      </c>
      <c r="M1048" s="254"/>
      <c r="N1048" s="254"/>
      <c r="O1048" s="254"/>
      <c r="P1048" s="211">
        <f>IF(D1048="Ferie",Beregningsdata!$E$6,"0")+IF(D1048="Feriefridag",Beregningsdata!$E$12,"0")+IF(D1048="Fri",Beregningsdata!$E$11,"0")+IF(D1048="Syg",Beregningsdata!$E$8,"0")+IF(D1048="Barns Sygedag",Beregningsdata!$E$9,"0")+IF(D1048="Barsel",Beregningsdata!$E$10,"0")</f>
        <v>0</v>
      </c>
    </row>
    <row r="1049" spans="1:16" ht="16.5" x14ac:dyDescent="0.25">
      <c r="A1049" s="173" t="str">
        <f t="shared" si="111"/>
        <v/>
      </c>
      <c r="B1049" s="174" t="str">
        <f t="shared" si="112"/>
        <v>Søndag</v>
      </c>
      <c r="C1049" s="176">
        <f t="shared" si="113"/>
        <v>43758</v>
      </c>
      <c r="D1049" s="253"/>
      <c r="E1049" s="287">
        <f>IF(B1049="mandag",MedarbejderData!$V$30,"0")+IF(B1049="tirsdag",MedarbejderData!$W$30,"0")+IF(B1049="Onsdag",MedarbejderData!$X$30,"0")+IF(B1049="torsdag",MedarbejderData!$Y$30,"0")+IF(B1049="fredag",MedarbejderData!$Z$30,"0")+IF(B1049="lørdag",MedarbejderData!$AA$30,"0")+IF(B1049="søndag",MedarbejderData!$AB$30,"0")</f>
        <v>0</v>
      </c>
      <c r="F1049" s="254"/>
      <c r="G1049" s="254"/>
      <c r="H1049" s="254"/>
      <c r="I1049" s="254"/>
      <c r="J1049" s="258">
        <f>IF(E1049+F1049+G1049&lt;Beregningsdata!$G$18,E1049+F1049+G1049,E1049+F1049+G1049-Beregningsdata!$G$17)</f>
        <v>0</v>
      </c>
      <c r="K1049" s="259" t="str">
        <f>IF(J1049&gt;Beregningsdata!$G$26,Beregningsdata!$F$26,IF(AND(J1049&lt;J1049+Beregningsdata!$F$26,J1049&gt;Beregningsdata!$F$25),J1049-Beregningsdata!$F$25,""))</f>
        <v/>
      </c>
      <c r="L1049" s="259" t="str">
        <f>IF(J1049&gt;Beregningsdata!$F$27,J1049-Beregningsdata!$F$27,"")</f>
        <v/>
      </c>
      <c r="M1049" s="254"/>
      <c r="N1049" s="254"/>
      <c r="O1049" s="254"/>
      <c r="P1049" s="211">
        <f>IF(D1049="Ferie",Beregningsdata!$E$6,"0")+IF(D1049="Feriefridag",Beregningsdata!$E$12,"0")+IF(D1049="Fri",Beregningsdata!$E$11,"0")+IF(D1049="Syg",Beregningsdata!$E$8,"0")+IF(D1049="Barns Sygedag",Beregningsdata!$E$9,"0")+IF(D1049="Barsel",Beregningsdata!$E$10,"0")</f>
        <v>0</v>
      </c>
    </row>
    <row r="1050" spans="1:16" ht="16.5" x14ac:dyDescent="0.25">
      <c r="A1050" s="173">
        <f t="shared" si="111"/>
        <v>43</v>
      </c>
      <c r="B1050" s="174" t="str">
        <f t="shared" si="112"/>
        <v>Mandag</v>
      </c>
      <c r="C1050" s="176">
        <f t="shared" si="113"/>
        <v>43759</v>
      </c>
      <c r="D1050" s="253"/>
      <c r="E1050" s="287">
        <f>IF(B1050="mandag",MedarbejderData!$V$30,"0")+IF(B1050="tirsdag",MedarbejderData!$W$30,"0")+IF(B1050="Onsdag",MedarbejderData!$X$30,"0")+IF(B1050="torsdag",MedarbejderData!$Y$30,"0")+IF(B1050="fredag",MedarbejderData!$Z$30,"0")+IF(B1050="lørdag",MedarbejderData!$AA$30,"0")+IF(B1050="søndag",MedarbejderData!$AB$30,"0")</f>
        <v>0</v>
      </c>
      <c r="F1050" s="254"/>
      <c r="G1050" s="254"/>
      <c r="H1050" s="254"/>
      <c r="I1050" s="254"/>
      <c r="J1050" s="258">
        <f>IF(E1050+F1050+G1050&lt;Beregningsdata!$G$18,E1050+F1050+G1050,E1050+F1050+G1050-Beregningsdata!$G$17)</f>
        <v>0</v>
      </c>
      <c r="K1050" s="259" t="str">
        <f>IF(J1050&gt;Beregningsdata!$G$26,Beregningsdata!$F$26,IF(AND(J1050&lt;J1050+Beregningsdata!$F$26,J1050&gt;Beregningsdata!$F$25),J1050-Beregningsdata!$F$25,""))</f>
        <v/>
      </c>
      <c r="L1050" s="259" t="str">
        <f>IF(J1050&gt;Beregningsdata!$F$27,J1050-Beregningsdata!$F$27,"")</f>
        <v/>
      </c>
      <c r="M1050" s="254"/>
      <c r="N1050" s="254"/>
      <c r="O1050" s="254"/>
      <c r="P1050" s="211">
        <f>IF(D1050="Ferie",Beregningsdata!$E$6,"0")+IF(D1050="Feriefridag",Beregningsdata!$E$12,"0")+IF(D1050="Fri",Beregningsdata!$E$11,"0")+IF(D1050="Syg",Beregningsdata!$E$8,"0")+IF(D1050="Barns Sygedag",Beregningsdata!$E$9,"0")+IF(D1050="Barsel",Beregningsdata!$E$10,"0")</f>
        <v>0</v>
      </c>
    </row>
    <row r="1051" spans="1:16" ht="16.5" x14ac:dyDescent="0.25">
      <c r="A1051" s="173" t="str">
        <f t="shared" si="111"/>
        <v/>
      </c>
      <c r="B1051" s="174" t="str">
        <f t="shared" si="112"/>
        <v>Tirsdag</v>
      </c>
      <c r="C1051" s="176">
        <f t="shared" si="113"/>
        <v>43760</v>
      </c>
      <c r="D1051" s="253"/>
      <c r="E1051" s="287">
        <f>IF(B1051="mandag",MedarbejderData!$V$30,"0")+IF(B1051="tirsdag",MedarbejderData!$W$30,"0")+IF(B1051="Onsdag",MedarbejderData!$X$30,"0")+IF(B1051="torsdag",MedarbejderData!$Y$30,"0")+IF(B1051="fredag",MedarbejderData!$Z$30,"0")+IF(B1051="lørdag",MedarbejderData!$AA$30,"0")+IF(B1051="søndag",MedarbejderData!$AB$30,"0")</f>
        <v>0</v>
      </c>
      <c r="F1051" s="254"/>
      <c r="G1051" s="254"/>
      <c r="H1051" s="254"/>
      <c r="I1051" s="254"/>
      <c r="J1051" s="258">
        <f>IF(E1051+F1051+G1051&lt;Beregningsdata!$G$18,E1051+F1051+G1051,E1051+F1051+G1051-Beregningsdata!$G$17)</f>
        <v>0</v>
      </c>
      <c r="K1051" s="259" t="str">
        <f>IF(J1051&gt;Beregningsdata!$G$26,Beregningsdata!$F$26,IF(AND(J1051&lt;J1051+Beregningsdata!$F$26,J1051&gt;Beregningsdata!$F$25),J1051-Beregningsdata!$F$25,""))</f>
        <v/>
      </c>
      <c r="L1051" s="259" t="str">
        <f>IF(J1051&gt;Beregningsdata!$F$27,J1051-Beregningsdata!$F$27,"")</f>
        <v/>
      </c>
      <c r="M1051" s="254"/>
      <c r="N1051" s="254"/>
      <c r="O1051" s="254"/>
      <c r="P1051" s="211">
        <f>IF(D1051="Ferie",Beregningsdata!$E$6,"0")+IF(D1051="Feriefridag",Beregningsdata!$E$12,"0")+IF(D1051="Fri",Beregningsdata!$E$11,"0")+IF(D1051="Syg",Beregningsdata!$E$8,"0")+IF(D1051="Barns Sygedag",Beregningsdata!$E$9,"0")+IF(D1051="Barsel",Beregningsdata!$E$10,"0")</f>
        <v>0</v>
      </c>
    </row>
    <row r="1052" spans="1:16" ht="16.5" x14ac:dyDescent="0.25">
      <c r="A1052" s="173" t="str">
        <f t="shared" si="111"/>
        <v/>
      </c>
      <c r="B1052" s="174" t="str">
        <f t="shared" si="112"/>
        <v>Onsdag</v>
      </c>
      <c r="C1052" s="176">
        <f t="shared" si="113"/>
        <v>43761</v>
      </c>
      <c r="D1052" s="253"/>
      <c r="E1052" s="287">
        <f>IF(B1052="mandag",MedarbejderData!$V$30,"0")+IF(B1052="tirsdag",MedarbejderData!$W$30,"0")+IF(B1052="Onsdag",MedarbejderData!$X$30,"0")+IF(B1052="torsdag",MedarbejderData!$Y$30,"0")+IF(B1052="fredag",MedarbejderData!$Z$30,"0")+IF(B1052="lørdag",MedarbejderData!$AA$30,"0")+IF(B1052="søndag",MedarbejderData!$AB$30,"0")</f>
        <v>0</v>
      </c>
      <c r="F1052" s="254"/>
      <c r="G1052" s="254"/>
      <c r="H1052" s="254"/>
      <c r="I1052" s="254"/>
      <c r="J1052" s="258">
        <f>IF(E1052+F1052+G1052&lt;Beregningsdata!$G$18,E1052+F1052+G1052,E1052+F1052+G1052-Beregningsdata!$G$17)</f>
        <v>0</v>
      </c>
      <c r="K1052" s="259" t="str">
        <f>IF(J1052&gt;Beregningsdata!$G$26,Beregningsdata!$F$26,IF(AND(J1052&lt;J1052+Beregningsdata!$F$26,J1052&gt;Beregningsdata!$F$25),J1052-Beregningsdata!$F$25,""))</f>
        <v/>
      </c>
      <c r="L1052" s="259" t="str">
        <f>IF(J1052&gt;Beregningsdata!$F$27,J1052-Beregningsdata!$F$27,"")</f>
        <v/>
      </c>
      <c r="M1052" s="254"/>
      <c r="N1052" s="254"/>
      <c r="O1052" s="254"/>
      <c r="P1052" s="211">
        <f>IF(D1052="Ferie",Beregningsdata!$E$6,"0")+IF(D1052="Feriefridag",Beregningsdata!$E$12,"0")+IF(D1052="Fri",Beregningsdata!$E$11,"0")+IF(D1052="Syg",Beregningsdata!$E$8,"0")+IF(D1052="Barns Sygedag",Beregningsdata!$E$9,"0")+IF(D1052="Barsel",Beregningsdata!$E$10,"0")</f>
        <v>0</v>
      </c>
    </row>
    <row r="1053" spans="1:16" ht="16.5" x14ac:dyDescent="0.25">
      <c r="A1053" s="173" t="str">
        <f t="shared" si="111"/>
        <v/>
      </c>
      <c r="B1053" s="174" t="str">
        <f t="shared" si="112"/>
        <v>Torsdag</v>
      </c>
      <c r="C1053" s="176">
        <f t="shared" si="113"/>
        <v>43762</v>
      </c>
      <c r="D1053" s="253"/>
      <c r="E1053" s="287">
        <f>IF(B1053="mandag",MedarbejderData!$V$30,"0")+IF(B1053="tirsdag",MedarbejderData!$W$30,"0")+IF(B1053="Onsdag",MedarbejderData!$X$30,"0")+IF(B1053="torsdag",MedarbejderData!$Y$30,"0")+IF(B1053="fredag",MedarbejderData!$Z$30,"0")+IF(B1053="lørdag",MedarbejderData!$AA$30,"0")+IF(B1053="søndag",MedarbejderData!$AB$30,"0")</f>
        <v>0</v>
      </c>
      <c r="F1053" s="254"/>
      <c r="G1053" s="254"/>
      <c r="H1053" s="254"/>
      <c r="I1053" s="254"/>
      <c r="J1053" s="258">
        <f>IF(E1053+F1053+G1053&lt;Beregningsdata!$G$18,E1053+F1053+G1053,E1053+F1053+G1053-Beregningsdata!$G$17)</f>
        <v>0</v>
      </c>
      <c r="K1053" s="259" t="str">
        <f>IF(J1053&gt;Beregningsdata!$G$26,Beregningsdata!$F$26,IF(AND(J1053&lt;J1053+Beregningsdata!$F$26,J1053&gt;Beregningsdata!$F$25),J1053-Beregningsdata!$F$25,""))</f>
        <v/>
      </c>
      <c r="L1053" s="259" t="str">
        <f>IF(J1053&gt;Beregningsdata!$F$27,J1053-Beregningsdata!$F$27,"")</f>
        <v/>
      </c>
      <c r="M1053" s="254"/>
      <c r="N1053" s="254"/>
      <c r="O1053" s="254"/>
      <c r="P1053" s="211">
        <f>IF(D1053="Ferie",Beregningsdata!$E$6,"0")+IF(D1053="Feriefridag",Beregningsdata!$E$12,"0")+IF(D1053="Fri",Beregningsdata!$E$11,"0")+IF(D1053="Syg",Beregningsdata!$E$8,"0")+IF(D1053="Barns Sygedag",Beregningsdata!$E$9,"0")+IF(D1053="Barsel",Beregningsdata!$E$10,"0")</f>
        <v>0</v>
      </c>
    </row>
    <row r="1054" spans="1:16" ht="16.5" x14ac:dyDescent="0.25">
      <c r="A1054" s="173" t="str">
        <f t="shared" si="111"/>
        <v/>
      </c>
      <c r="B1054" s="174" t="str">
        <f t="shared" si="112"/>
        <v>Fredag</v>
      </c>
      <c r="C1054" s="176">
        <f t="shared" si="113"/>
        <v>43763</v>
      </c>
      <c r="D1054" s="253"/>
      <c r="E1054" s="287">
        <f>IF(B1054="mandag",MedarbejderData!$V$30,"0")+IF(B1054="tirsdag",MedarbejderData!$W$30,"0")+IF(B1054="Onsdag",MedarbejderData!$X$30,"0")+IF(B1054="torsdag",MedarbejderData!$Y$30,"0")+IF(B1054="fredag",MedarbejderData!$Z$30,"0")+IF(B1054="lørdag",MedarbejderData!$AA$30,"0")+IF(B1054="søndag",MedarbejderData!$AB$30,"0")</f>
        <v>0</v>
      </c>
      <c r="F1054" s="254"/>
      <c r="G1054" s="254"/>
      <c r="H1054" s="254"/>
      <c r="I1054" s="254"/>
      <c r="J1054" s="258">
        <f>IF(E1054+F1054+G1054&lt;Beregningsdata!$G$18,E1054+F1054+G1054,E1054+F1054+G1054-Beregningsdata!$G$17)</f>
        <v>0</v>
      </c>
      <c r="K1054" s="259" t="str">
        <f>IF(J1054&gt;Beregningsdata!$G$26,Beregningsdata!$F$26,IF(AND(J1054&lt;J1054+Beregningsdata!$F$26,J1054&gt;Beregningsdata!$F$25),J1054-Beregningsdata!$F$25,""))</f>
        <v/>
      </c>
      <c r="L1054" s="259" t="str">
        <f>IF(J1054&gt;Beregningsdata!$F$27,J1054-Beregningsdata!$F$27,"")</f>
        <v/>
      </c>
      <c r="M1054" s="254"/>
      <c r="N1054" s="254"/>
      <c r="O1054" s="254"/>
      <c r="P1054" s="211">
        <f>IF(D1054="Ferie",Beregningsdata!$E$6,"0")+IF(D1054="Feriefridag",Beregningsdata!$E$12,"0")+IF(D1054="Fri",Beregningsdata!$E$11,"0")+IF(D1054="Syg",Beregningsdata!$E$8,"0")+IF(D1054="Barns Sygedag",Beregningsdata!$E$9,"0")+IF(D1054="Barsel",Beregningsdata!$E$10,"0")</f>
        <v>0</v>
      </c>
    </row>
    <row r="1055" spans="1:16" ht="16.5" x14ac:dyDescent="0.25">
      <c r="A1055" s="173" t="str">
        <f t="shared" si="111"/>
        <v/>
      </c>
      <c r="B1055" s="174" t="str">
        <f t="shared" si="112"/>
        <v>Lørdag</v>
      </c>
      <c r="C1055" s="176">
        <f t="shared" si="113"/>
        <v>43764</v>
      </c>
      <c r="D1055" s="253"/>
      <c r="E1055" s="287">
        <f>IF(B1055="mandag",MedarbejderData!$V$30,"0")+IF(B1055="tirsdag",MedarbejderData!$W$30,"0")+IF(B1055="Onsdag",MedarbejderData!$X$30,"0")+IF(B1055="torsdag",MedarbejderData!$Y$30,"0")+IF(B1055="fredag",MedarbejderData!$Z$30,"0")+IF(B1055="lørdag",MedarbejderData!$AA$30,"0")+IF(B1055="søndag",MedarbejderData!$AB$30,"0")</f>
        <v>0</v>
      </c>
      <c r="F1055" s="254"/>
      <c r="G1055" s="254"/>
      <c r="H1055" s="254"/>
      <c r="I1055" s="254"/>
      <c r="J1055" s="258">
        <f>IF(E1055+F1055+G1055&lt;Beregningsdata!$G$18,E1055+F1055+G1055,E1055+F1055+G1055-Beregningsdata!$G$17)</f>
        <v>0</v>
      </c>
      <c r="K1055" s="259" t="str">
        <f>IF(J1055&gt;Beregningsdata!$G$26,Beregningsdata!$F$26,IF(AND(J1055&lt;J1055+Beregningsdata!$F$26,J1055&gt;Beregningsdata!$F$25),J1055-Beregningsdata!$F$25,""))</f>
        <v/>
      </c>
      <c r="L1055" s="259" t="str">
        <f>IF(J1055&gt;Beregningsdata!$F$27,J1055-Beregningsdata!$F$27,"")</f>
        <v/>
      </c>
      <c r="M1055" s="254"/>
      <c r="N1055" s="254"/>
      <c r="O1055" s="254"/>
      <c r="P1055" s="211">
        <f>IF(D1055="Ferie",Beregningsdata!$E$6,"0")+IF(D1055="Feriefridag",Beregningsdata!$E$12,"0")+IF(D1055="Fri",Beregningsdata!$E$11,"0")+IF(D1055="Syg",Beregningsdata!$E$8,"0")+IF(D1055="Barns Sygedag",Beregningsdata!$E$9,"0")+IF(D1055="Barsel",Beregningsdata!$E$10,"0")</f>
        <v>0</v>
      </c>
    </row>
    <row r="1056" spans="1:16" ht="16.5" x14ac:dyDescent="0.25">
      <c r="A1056" s="173" t="str">
        <f t="shared" si="111"/>
        <v/>
      </c>
      <c r="B1056" s="174" t="str">
        <f t="shared" si="112"/>
        <v>Søndag</v>
      </c>
      <c r="C1056" s="176">
        <f t="shared" si="113"/>
        <v>43765</v>
      </c>
      <c r="D1056" s="253"/>
      <c r="E1056" s="287">
        <f>IF(B1056="mandag",MedarbejderData!$V$30,"0")+IF(B1056="tirsdag",MedarbejderData!$W$30,"0")+IF(B1056="Onsdag",MedarbejderData!$X$30,"0")+IF(B1056="torsdag",MedarbejderData!$Y$30,"0")+IF(B1056="fredag",MedarbejderData!$Z$30,"0")+IF(B1056="lørdag",MedarbejderData!$AA$30,"0")+IF(B1056="søndag",MedarbejderData!$AB$30,"0")</f>
        <v>0</v>
      </c>
      <c r="F1056" s="254"/>
      <c r="G1056" s="254"/>
      <c r="H1056" s="254"/>
      <c r="I1056" s="254"/>
      <c r="J1056" s="258">
        <f>IF(E1056+F1056+G1056&lt;Beregningsdata!$G$18,E1056+F1056+G1056,E1056+F1056+G1056-Beregningsdata!$G$17)</f>
        <v>0</v>
      </c>
      <c r="K1056" s="259" t="str">
        <f>IF(J1056&gt;Beregningsdata!$G$26,Beregningsdata!$F$26,IF(AND(J1056&lt;J1056+Beregningsdata!$F$26,J1056&gt;Beregningsdata!$F$25),J1056-Beregningsdata!$F$25,""))</f>
        <v/>
      </c>
      <c r="L1056" s="259" t="str">
        <f>IF(J1056&gt;Beregningsdata!$F$27,J1056-Beregningsdata!$F$27,"")</f>
        <v/>
      </c>
      <c r="M1056" s="254"/>
      <c r="N1056" s="254"/>
      <c r="O1056" s="254"/>
      <c r="P1056" s="211">
        <f>IF(D1056="Ferie",Beregningsdata!$E$6,"0")+IF(D1056="Feriefridag",Beregningsdata!$E$12,"0")+IF(D1056="Fri",Beregningsdata!$E$11,"0")+IF(D1056="Syg",Beregningsdata!$E$8,"0")+IF(D1056="Barns Sygedag",Beregningsdata!$E$9,"0")+IF(D1056="Barsel",Beregningsdata!$E$10,"0")</f>
        <v>0</v>
      </c>
    </row>
    <row r="1057" spans="1:16" ht="16.5" x14ac:dyDescent="0.25">
      <c r="A1057" s="173">
        <f t="shared" si="111"/>
        <v>44</v>
      </c>
      <c r="B1057" s="174" t="str">
        <f t="shared" si="112"/>
        <v>Mandag</v>
      </c>
      <c r="C1057" s="176">
        <f t="shared" si="113"/>
        <v>43766</v>
      </c>
      <c r="D1057" s="253"/>
      <c r="E1057" s="287">
        <f>IF(B1057="mandag",MedarbejderData!$V$30,"0")+IF(B1057="tirsdag",MedarbejderData!$W$30,"0")+IF(B1057="Onsdag",MedarbejderData!$X$30,"0")+IF(B1057="torsdag",MedarbejderData!$Y$30,"0")+IF(B1057="fredag",MedarbejderData!$Z$30,"0")+IF(B1057="lørdag",MedarbejderData!$AA$30,"0")+IF(B1057="søndag",MedarbejderData!$AB$30,"0")</f>
        <v>0</v>
      </c>
      <c r="F1057" s="254"/>
      <c r="G1057" s="254"/>
      <c r="H1057" s="254"/>
      <c r="I1057" s="254"/>
      <c r="J1057" s="258">
        <f>IF(E1057+F1057+G1057&lt;Beregningsdata!$G$18,E1057+F1057+G1057,E1057+F1057+G1057-Beregningsdata!$G$17)</f>
        <v>0</v>
      </c>
      <c r="K1057" s="259" t="str">
        <f>IF(J1057&gt;Beregningsdata!$G$26,Beregningsdata!$F$26,IF(AND(J1057&lt;J1057+Beregningsdata!$F$26,J1057&gt;Beregningsdata!$F$25),J1057-Beregningsdata!$F$25,""))</f>
        <v/>
      </c>
      <c r="L1057" s="259" t="str">
        <f>IF(J1057&gt;Beregningsdata!$F$27,J1057-Beregningsdata!$F$27,"")</f>
        <v/>
      </c>
      <c r="M1057" s="254"/>
      <c r="N1057" s="254"/>
      <c r="O1057" s="254"/>
      <c r="P1057" s="211">
        <f>IF(D1057="Ferie",Beregningsdata!$E$6,"0")+IF(D1057="Feriefridag",Beregningsdata!$E$12,"0")+IF(D1057="Fri",Beregningsdata!$E$11,"0")+IF(D1057="Syg",Beregningsdata!$E$8,"0")+IF(D1057="Barns Sygedag",Beregningsdata!$E$9,"0")+IF(D1057="Barsel",Beregningsdata!$E$10,"0")</f>
        <v>0</v>
      </c>
    </row>
    <row r="1058" spans="1:16" ht="16.5" x14ac:dyDescent="0.25">
      <c r="A1058" s="173" t="str">
        <f t="shared" si="111"/>
        <v/>
      </c>
      <c r="B1058" s="174" t="str">
        <f t="shared" si="112"/>
        <v>Tirsdag</v>
      </c>
      <c r="C1058" s="176">
        <f t="shared" si="113"/>
        <v>43767</v>
      </c>
      <c r="D1058" s="253"/>
      <c r="E1058" s="287">
        <f>IF(B1058="mandag",MedarbejderData!$V$30,"0")+IF(B1058="tirsdag",MedarbejderData!$W$30,"0")+IF(B1058="Onsdag",MedarbejderData!$X$30,"0")+IF(B1058="torsdag",MedarbejderData!$Y$30,"0")+IF(B1058="fredag",MedarbejderData!$Z$30,"0")+IF(B1058="lørdag",MedarbejderData!$AA$30,"0")+IF(B1058="søndag",MedarbejderData!$AB$30,"0")</f>
        <v>0</v>
      </c>
      <c r="F1058" s="254"/>
      <c r="G1058" s="254"/>
      <c r="H1058" s="254"/>
      <c r="I1058" s="254"/>
      <c r="J1058" s="258">
        <f>IF(E1058+F1058+G1058&lt;Beregningsdata!$G$18,E1058+F1058+G1058,E1058+F1058+G1058-Beregningsdata!$G$17)</f>
        <v>0</v>
      </c>
      <c r="K1058" s="259" t="str">
        <f>IF(J1058&gt;Beregningsdata!$G$26,Beregningsdata!$F$26,IF(AND(J1058&lt;J1058+Beregningsdata!$F$26,J1058&gt;Beregningsdata!$F$25),J1058-Beregningsdata!$F$25,""))</f>
        <v/>
      </c>
      <c r="L1058" s="259" t="str">
        <f>IF(J1058&gt;Beregningsdata!$F$27,J1058-Beregningsdata!$F$27,"")</f>
        <v/>
      </c>
      <c r="M1058" s="254"/>
      <c r="N1058" s="254"/>
      <c r="O1058" s="254"/>
      <c r="P1058" s="211">
        <f>IF(D1058="Ferie",Beregningsdata!$E$6,"0")+IF(D1058="Feriefridag",Beregningsdata!$E$12,"0")+IF(D1058="Fri",Beregningsdata!$E$11,"0")+IF(D1058="Syg",Beregningsdata!$E$8,"0")+IF(D1058="Barns Sygedag",Beregningsdata!$E$9,"0")+IF(D1058="Barsel",Beregningsdata!$E$10,"0")</f>
        <v>0</v>
      </c>
    </row>
    <row r="1059" spans="1:16" ht="16.5" x14ac:dyDescent="0.25">
      <c r="A1059" s="173" t="str">
        <f t="shared" si="111"/>
        <v/>
      </c>
      <c r="B1059" s="174" t="str">
        <f t="shared" si="112"/>
        <v>Onsdag</v>
      </c>
      <c r="C1059" s="176">
        <f t="shared" si="113"/>
        <v>43768</v>
      </c>
      <c r="D1059" s="253"/>
      <c r="E1059" s="287">
        <f>IF(B1059="mandag",MedarbejderData!$V$30,"0")+IF(B1059="tirsdag",MedarbejderData!$W$30,"0")+IF(B1059="Onsdag",MedarbejderData!$X$30,"0")+IF(B1059="torsdag",MedarbejderData!$Y$30,"0")+IF(B1059="fredag",MedarbejderData!$Z$30,"0")+IF(B1059="lørdag",MedarbejderData!$AA$30,"0")+IF(B1059="søndag",MedarbejderData!$AB$30,"0")</f>
        <v>0</v>
      </c>
      <c r="F1059" s="254"/>
      <c r="G1059" s="254"/>
      <c r="H1059" s="254"/>
      <c r="I1059" s="254"/>
      <c r="J1059" s="258">
        <f>IF(E1059+F1059+G1059&lt;Beregningsdata!$G$18,E1059+F1059+G1059,E1059+F1059+G1059-Beregningsdata!$G$17)</f>
        <v>0</v>
      </c>
      <c r="K1059" s="259" t="str">
        <f>IF(J1059&gt;Beregningsdata!$G$26,Beregningsdata!$F$26,IF(AND(J1059&lt;J1059+Beregningsdata!$F$26,J1059&gt;Beregningsdata!$F$25),J1059-Beregningsdata!$F$25,""))</f>
        <v/>
      </c>
      <c r="L1059" s="259" t="str">
        <f>IF(J1059&gt;Beregningsdata!$F$27,J1059-Beregningsdata!$F$27,"")</f>
        <v/>
      </c>
      <c r="M1059" s="254"/>
      <c r="N1059" s="254"/>
      <c r="O1059" s="254"/>
      <c r="P1059" s="211">
        <f>IF(D1059="Ferie",Beregningsdata!$E$6,"0")+IF(D1059="Feriefridag",Beregningsdata!$E$12,"0")+IF(D1059="Fri",Beregningsdata!$E$11,"0")+IF(D1059="Syg",Beregningsdata!$E$8,"0")+IF(D1059="Barns Sygedag",Beregningsdata!$E$9,"0")+IF(D1059="Barsel",Beregningsdata!$E$10,"0")</f>
        <v>0</v>
      </c>
    </row>
    <row r="1060" spans="1:16" ht="16.5" x14ac:dyDescent="0.25">
      <c r="A1060" s="173" t="str">
        <f t="shared" si="111"/>
        <v/>
      </c>
      <c r="B1060" s="174" t="str">
        <f t="shared" si="112"/>
        <v>Torsdag</v>
      </c>
      <c r="C1060" s="176">
        <f t="shared" si="113"/>
        <v>43769</v>
      </c>
      <c r="D1060" s="253"/>
      <c r="E1060" s="287">
        <f>IF(B1060="mandag",MedarbejderData!$V$30,"0")+IF(B1060="tirsdag",MedarbejderData!$W$30,"0")+IF(B1060="Onsdag",MedarbejderData!$X$30,"0")+IF(B1060="torsdag",MedarbejderData!$Y$30,"0")+IF(B1060="fredag",MedarbejderData!$Z$30,"0")+IF(B1060="lørdag",MedarbejderData!$AA$30,"0")+IF(B1060="søndag",MedarbejderData!$AB$30,"0")</f>
        <v>0</v>
      </c>
      <c r="F1060" s="254"/>
      <c r="G1060" s="254"/>
      <c r="H1060" s="254"/>
      <c r="I1060" s="254"/>
      <c r="J1060" s="258">
        <f>IF(E1060+F1060+G1060&lt;Beregningsdata!$G$18,E1060+F1060+G1060,E1060+F1060+G1060-Beregningsdata!$G$17)</f>
        <v>0</v>
      </c>
      <c r="K1060" s="259" t="str">
        <f>IF(J1060&gt;Beregningsdata!$G$26,Beregningsdata!$F$26,IF(AND(J1060&lt;J1060+Beregningsdata!$F$26,J1060&gt;Beregningsdata!$F$25),J1060-Beregningsdata!$F$25,""))</f>
        <v/>
      </c>
      <c r="L1060" s="259" t="str">
        <f>IF(J1060&gt;Beregningsdata!$F$27,J1060-Beregningsdata!$F$27,"")</f>
        <v/>
      </c>
      <c r="M1060" s="254"/>
      <c r="N1060" s="254"/>
      <c r="O1060" s="254"/>
      <c r="P1060" s="211">
        <f>IF(D1060="Ferie",Beregningsdata!$E$6,"0")+IF(D1060="Feriefridag",Beregningsdata!$E$12,"0")+IF(D1060="Fri",Beregningsdata!$E$11,"0")+IF(D1060="Syg",Beregningsdata!$E$8,"0")+IF(D1060="Barns Sygedag",Beregningsdata!$E$9,"0")+IF(D1060="Barsel",Beregningsdata!$E$10,"0")</f>
        <v>0</v>
      </c>
    </row>
    <row r="1061" spans="1:16" ht="16.5" x14ac:dyDescent="0.25">
      <c r="A1061" s="173" t="str">
        <f t="shared" si="111"/>
        <v/>
      </c>
      <c r="B1061" s="174" t="str">
        <f t="shared" si="112"/>
        <v>Fredag</v>
      </c>
      <c r="C1061" s="176">
        <f t="shared" si="113"/>
        <v>43770</v>
      </c>
      <c r="D1061" s="253"/>
      <c r="E1061" s="287">
        <f>IF(B1061="mandag",MedarbejderData!$V$30,"0")+IF(B1061="tirsdag",MedarbejderData!$W$30,"0")+IF(B1061="Onsdag",MedarbejderData!$X$30,"0")+IF(B1061="torsdag",MedarbejderData!$Y$30,"0")+IF(B1061="fredag",MedarbejderData!$Z$30,"0")+IF(B1061="lørdag",MedarbejderData!$AA$30,"0")+IF(B1061="søndag",MedarbejderData!$AB$30,"0")</f>
        <v>0</v>
      </c>
      <c r="F1061" s="254"/>
      <c r="G1061" s="254"/>
      <c r="H1061" s="254"/>
      <c r="I1061" s="254"/>
      <c r="J1061" s="258">
        <f>IF(E1061+F1061+G1061&lt;Beregningsdata!$G$18,E1061+F1061+G1061,E1061+F1061+G1061-Beregningsdata!$G$17)</f>
        <v>0</v>
      </c>
      <c r="K1061" s="259" t="str">
        <f>IF(J1061&gt;Beregningsdata!$G$26,Beregningsdata!$F$26,IF(AND(J1061&lt;J1061+Beregningsdata!$F$26,J1061&gt;Beregningsdata!$F$25),J1061-Beregningsdata!$F$25,""))</f>
        <v/>
      </c>
      <c r="L1061" s="259" t="str">
        <f>IF(J1061&gt;Beregningsdata!$F$27,J1061-Beregningsdata!$F$27,"")</f>
        <v/>
      </c>
      <c r="M1061" s="254"/>
      <c r="N1061" s="254"/>
      <c r="O1061" s="254"/>
      <c r="P1061" s="211">
        <f>IF(D1061="Ferie",Beregningsdata!$E$6,"0")+IF(D1061="Feriefridag",Beregningsdata!$E$12,"0")+IF(D1061="Fri",Beregningsdata!$E$11,"0")+IF(D1061="Syg",Beregningsdata!$E$8,"0")+IF(D1061="Barns Sygedag",Beregningsdata!$E$9,"0")+IF(D1061="Barsel",Beregningsdata!$E$10,"0")</f>
        <v>0</v>
      </c>
    </row>
    <row r="1062" spans="1:16" ht="16.5" x14ac:dyDescent="0.25">
      <c r="A1062" s="173" t="str">
        <f t="shared" si="111"/>
        <v/>
      </c>
      <c r="B1062" s="174" t="str">
        <f t="shared" si="112"/>
        <v>Lørdag</v>
      </c>
      <c r="C1062" s="176">
        <f t="shared" si="113"/>
        <v>43771</v>
      </c>
      <c r="D1062" s="253"/>
      <c r="E1062" s="287">
        <f>IF(B1062="mandag",MedarbejderData!$V$30,"0")+IF(B1062="tirsdag",MedarbejderData!$W$30,"0")+IF(B1062="Onsdag",MedarbejderData!$X$30,"0")+IF(B1062="torsdag",MedarbejderData!$Y$30,"0")+IF(B1062="fredag",MedarbejderData!$Z$30,"0")+IF(B1062="lørdag",MedarbejderData!$AA$30,"0")+IF(B1062="søndag",MedarbejderData!$AB$30,"0")</f>
        <v>0</v>
      </c>
      <c r="F1062" s="254"/>
      <c r="G1062" s="254"/>
      <c r="H1062" s="254"/>
      <c r="I1062" s="254"/>
      <c r="J1062" s="258">
        <f>IF(E1062+F1062+G1062&lt;Beregningsdata!$G$18,E1062+F1062+G1062,E1062+F1062+G1062-Beregningsdata!$G$17)</f>
        <v>0</v>
      </c>
      <c r="K1062" s="259" t="str">
        <f>IF(J1062&gt;Beregningsdata!$G$26,Beregningsdata!$F$26,IF(AND(J1062&lt;J1062+Beregningsdata!$F$26,J1062&gt;Beregningsdata!$F$25),J1062-Beregningsdata!$F$25,""))</f>
        <v/>
      </c>
      <c r="L1062" s="259" t="str">
        <f>IF(J1062&gt;Beregningsdata!$F$27,J1062-Beregningsdata!$F$27,"")</f>
        <v/>
      </c>
      <c r="M1062" s="254"/>
      <c r="N1062" s="254"/>
      <c r="O1062" s="254"/>
      <c r="P1062" s="211">
        <f>IF(D1062="Ferie",Beregningsdata!$E$6,"0")+IF(D1062="Feriefridag",Beregningsdata!$E$12,"0")+IF(D1062="Fri",Beregningsdata!$E$11,"0")+IF(D1062="Syg",Beregningsdata!$E$8,"0")+IF(D1062="Barns Sygedag",Beregningsdata!$E$9,"0")+IF(D1062="Barsel",Beregningsdata!$E$10,"0")</f>
        <v>0</v>
      </c>
    </row>
    <row r="1063" spans="1:16" ht="16.5" x14ac:dyDescent="0.25">
      <c r="A1063" s="173" t="str">
        <f t="shared" si="111"/>
        <v/>
      </c>
      <c r="B1063" s="174" t="str">
        <f t="shared" si="112"/>
        <v>Søndag</v>
      </c>
      <c r="C1063" s="176">
        <f t="shared" si="113"/>
        <v>43772</v>
      </c>
      <c r="D1063" s="253"/>
      <c r="E1063" s="287">
        <f>IF(B1063="mandag",MedarbejderData!$V$30,"0")+IF(B1063="tirsdag",MedarbejderData!$W$30,"0")+IF(B1063="Onsdag",MedarbejderData!$X$30,"0")+IF(B1063="torsdag",MedarbejderData!$Y$30,"0")+IF(B1063="fredag",MedarbejderData!$Z$30,"0")+IF(B1063="lørdag",MedarbejderData!$AA$30,"0")+IF(B1063="søndag",MedarbejderData!$AB$30,"0")</f>
        <v>0</v>
      </c>
      <c r="F1063" s="254"/>
      <c r="G1063" s="254"/>
      <c r="H1063" s="254"/>
      <c r="I1063" s="254"/>
      <c r="J1063" s="258">
        <f>IF(E1063+F1063+G1063&lt;Beregningsdata!$G$18,E1063+F1063+G1063,E1063+F1063+G1063-Beregningsdata!$G$17)</f>
        <v>0</v>
      </c>
      <c r="K1063" s="259" t="str">
        <f>IF(J1063&gt;Beregningsdata!$G$26,Beregningsdata!$F$26,IF(AND(J1063&lt;J1063+Beregningsdata!$F$26,J1063&gt;Beregningsdata!$F$25),J1063-Beregningsdata!$F$25,""))</f>
        <v/>
      </c>
      <c r="L1063" s="259" t="str">
        <f>IF(J1063&gt;Beregningsdata!$F$27,J1063-Beregningsdata!$F$27,"")</f>
        <v/>
      </c>
      <c r="M1063" s="254"/>
      <c r="N1063" s="254"/>
      <c r="O1063" s="254"/>
      <c r="P1063" s="211">
        <f>IF(D1063="Ferie",Beregningsdata!$E$6,"0")+IF(D1063="Feriefridag",Beregningsdata!$E$12,"0")+IF(D1063="Fri",Beregningsdata!$E$11,"0")+IF(D1063="Syg",Beregningsdata!$E$8,"0")+IF(D1063="Barns Sygedag",Beregningsdata!$E$9,"0")+IF(D1063="Barsel",Beregningsdata!$E$10,"0")</f>
        <v>0</v>
      </c>
    </row>
    <row r="1064" spans="1:16" ht="16.5" x14ac:dyDescent="0.25">
      <c r="A1064" s="173">
        <f t="shared" si="111"/>
        <v>45</v>
      </c>
      <c r="B1064" s="174" t="str">
        <f t="shared" si="112"/>
        <v>Mandag</v>
      </c>
      <c r="C1064" s="176">
        <f t="shared" si="113"/>
        <v>43773</v>
      </c>
      <c r="D1064" s="253"/>
      <c r="E1064" s="287">
        <f>IF(B1064="mandag",MedarbejderData!$V$30,"0")+IF(B1064="tirsdag",MedarbejderData!$W$30,"0")+IF(B1064="Onsdag",MedarbejderData!$X$30,"0")+IF(B1064="torsdag",MedarbejderData!$Y$30,"0")+IF(B1064="fredag",MedarbejderData!$Z$30,"0")+IF(B1064="lørdag",MedarbejderData!$AA$30,"0")+IF(B1064="søndag",MedarbejderData!$AB$30,"0")</f>
        <v>0</v>
      </c>
      <c r="F1064" s="254"/>
      <c r="G1064" s="254"/>
      <c r="H1064" s="254"/>
      <c r="I1064" s="254"/>
      <c r="J1064" s="258">
        <f>IF(E1064+F1064+G1064&lt;Beregningsdata!$G$18,E1064+F1064+G1064,E1064+F1064+G1064-Beregningsdata!$G$17)</f>
        <v>0</v>
      </c>
      <c r="K1064" s="259" t="str">
        <f>IF(J1064&gt;Beregningsdata!$G$26,Beregningsdata!$F$26,IF(AND(J1064&lt;J1064+Beregningsdata!$F$26,J1064&gt;Beregningsdata!$F$25),J1064-Beregningsdata!$F$25,""))</f>
        <v/>
      </c>
      <c r="L1064" s="259" t="str">
        <f>IF(J1064&gt;Beregningsdata!$F$27,J1064-Beregningsdata!$F$27,"")</f>
        <v/>
      </c>
      <c r="M1064" s="254"/>
      <c r="N1064" s="254"/>
      <c r="O1064" s="254"/>
      <c r="P1064" s="211">
        <f>IF(D1064="Ferie",Beregningsdata!$E$6,"0")+IF(D1064="Feriefridag",Beregningsdata!$E$12,"0")+IF(D1064="Fri",Beregningsdata!$E$11,"0")+IF(D1064="Syg",Beregningsdata!$E$8,"0")+IF(D1064="Barns Sygedag",Beregningsdata!$E$9,"0")+IF(D1064="Barsel",Beregningsdata!$E$10,"0")</f>
        <v>0</v>
      </c>
    </row>
    <row r="1065" spans="1:16" ht="16.5" x14ac:dyDescent="0.25">
      <c r="A1065" s="173" t="str">
        <f t="shared" si="111"/>
        <v/>
      </c>
      <c r="B1065" s="174" t="str">
        <f t="shared" si="112"/>
        <v>Tirsdag</v>
      </c>
      <c r="C1065" s="176">
        <f t="shared" si="113"/>
        <v>43774</v>
      </c>
      <c r="D1065" s="253"/>
      <c r="E1065" s="287">
        <f>IF(B1065="mandag",MedarbejderData!$V$30,"0")+IF(B1065="tirsdag",MedarbejderData!$W$30,"0")+IF(B1065="Onsdag",MedarbejderData!$X$30,"0")+IF(B1065="torsdag",MedarbejderData!$Y$30,"0")+IF(B1065="fredag",MedarbejderData!$Z$30,"0")+IF(B1065="lørdag",MedarbejderData!$AA$30,"0")+IF(B1065="søndag",MedarbejderData!$AB$30,"0")</f>
        <v>0</v>
      </c>
      <c r="F1065" s="254"/>
      <c r="G1065" s="254"/>
      <c r="H1065" s="254"/>
      <c r="I1065" s="254"/>
      <c r="J1065" s="258">
        <f>IF(E1065+F1065+G1065&lt;Beregningsdata!$G$18,E1065+F1065+G1065,E1065+F1065+G1065-Beregningsdata!$G$17)</f>
        <v>0</v>
      </c>
      <c r="K1065" s="259" t="str">
        <f>IF(J1065&gt;Beregningsdata!$G$26,Beregningsdata!$F$26,IF(AND(J1065&lt;J1065+Beregningsdata!$F$26,J1065&gt;Beregningsdata!$F$25),J1065-Beregningsdata!$F$25,""))</f>
        <v/>
      </c>
      <c r="L1065" s="259" t="str">
        <f>IF(J1065&gt;Beregningsdata!$F$27,J1065-Beregningsdata!$F$27,"")</f>
        <v/>
      </c>
      <c r="M1065" s="254"/>
      <c r="N1065" s="254"/>
      <c r="O1065" s="254"/>
      <c r="P1065" s="211">
        <f>IF(D1065="Ferie",Beregningsdata!$E$6,"0")+IF(D1065="Feriefridag",Beregningsdata!$E$12,"0")+IF(D1065="Fri",Beregningsdata!$E$11,"0")+IF(D1065="Syg",Beregningsdata!$E$8,"0")+IF(D1065="Barns Sygedag",Beregningsdata!$E$9,"0")+IF(D1065="Barsel",Beregningsdata!$E$10,"0")</f>
        <v>0</v>
      </c>
    </row>
    <row r="1066" spans="1:16" ht="16.5" x14ac:dyDescent="0.25">
      <c r="A1066" s="173" t="str">
        <f t="shared" si="111"/>
        <v/>
      </c>
      <c r="B1066" s="174" t="str">
        <f t="shared" si="112"/>
        <v>Onsdag</v>
      </c>
      <c r="C1066" s="176">
        <f t="shared" si="113"/>
        <v>43775</v>
      </c>
      <c r="D1066" s="253"/>
      <c r="E1066" s="287">
        <f>IF(B1066="mandag",MedarbejderData!$V$30,"0")+IF(B1066="tirsdag",MedarbejderData!$W$30,"0")+IF(B1066="Onsdag",MedarbejderData!$X$30,"0")+IF(B1066="torsdag",MedarbejderData!$Y$30,"0")+IF(B1066="fredag",MedarbejderData!$Z$30,"0")+IF(B1066="lørdag",MedarbejderData!$AA$30,"0")+IF(B1066="søndag",MedarbejderData!$AB$30,"0")</f>
        <v>0</v>
      </c>
      <c r="F1066" s="254"/>
      <c r="G1066" s="254"/>
      <c r="H1066" s="254"/>
      <c r="I1066" s="254"/>
      <c r="J1066" s="258">
        <f>IF(E1066+F1066+G1066&lt;Beregningsdata!$G$18,E1066+F1066+G1066,E1066+F1066+G1066-Beregningsdata!$G$17)</f>
        <v>0</v>
      </c>
      <c r="K1066" s="259" t="str">
        <f>IF(J1066&gt;Beregningsdata!$G$26,Beregningsdata!$F$26,IF(AND(J1066&lt;J1066+Beregningsdata!$F$26,J1066&gt;Beregningsdata!$F$25),J1066-Beregningsdata!$F$25,""))</f>
        <v/>
      </c>
      <c r="L1066" s="259" t="str">
        <f>IF(J1066&gt;Beregningsdata!$F$27,J1066-Beregningsdata!$F$27,"")</f>
        <v/>
      </c>
      <c r="M1066" s="254"/>
      <c r="N1066" s="254"/>
      <c r="O1066" s="254"/>
      <c r="P1066" s="211">
        <f>IF(D1066="Ferie",Beregningsdata!$E$6,"0")+IF(D1066="Feriefridag",Beregningsdata!$E$12,"0")+IF(D1066="Fri",Beregningsdata!$E$11,"0")+IF(D1066="Syg",Beregningsdata!$E$8,"0")+IF(D1066="Barns Sygedag",Beregningsdata!$E$9,"0")+IF(D1066="Barsel",Beregningsdata!$E$10,"0")</f>
        <v>0</v>
      </c>
    </row>
    <row r="1067" spans="1:16" ht="16.5" x14ac:dyDescent="0.25">
      <c r="A1067" s="173" t="str">
        <f t="shared" si="111"/>
        <v/>
      </c>
      <c r="B1067" s="174" t="str">
        <f t="shared" si="112"/>
        <v>Torsdag</v>
      </c>
      <c r="C1067" s="176">
        <f t="shared" si="113"/>
        <v>43776</v>
      </c>
      <c r="D1067" s="253"/>
      <c r="E1067" s="287">
        <f>IF(B1067="mandag",MedarbejderData!$V$30,"0")+IF(B1067="tirsdag",MedarbejderData!$W$30,"0")+IF(B1067="Onsdag",MedarbejderData!$X$30,"0")+IF(B1067="torsdag",MedarbejderData!$Y$30,"0")+IF(B1067="fredag",MedarbejderData!$Z$30,"0")+IF(B1067="lørdag",MedarbejderData!$AA$30,"0")+IF(B1067="søndag",MedarbejderData!$AB$30,"0")</f>
        <v>0</v>
      </c>
      <c r="F1067" s="254"/>
      <c r="G1067" s="254"/>
      <c r="H1067" s="254"/>
      <c r="I1067" s="254"/>
      <c r="J1067" s="258">
        <f>IF(E1067+F1067+G1067&lt;Beregningsdata!$G$18,E1067+F1067+G1067,E1067+F1067+G1067-Beregningsdata!$G$17)</f>
        <v>0</v>
      </c>
      <c r="K1067" s="259" t="str">
        <f>IF(J1067&gt;Beregningsdata!$G$26,Beregningsdata!$F$26,IF(AND(J1067&lt;J1067+Beregningsdata!$F$26,J1067&gt;Beregningsdata!$F$25),J1067-Beregningsdata!$F$25,""))</f>
        <v/>
      </c>
      <c r="L1067" s="259" t="str">
        <f>IF(J1067&gt;Beregningsdata!$F$27,J1067-Beregningsdata!$F$27,"")</f>
        <v/>
      </c>
      <c r="M1067" s="254"/>
      <c r="N1067" s="254"/>
      <c r="O1067" s="254"/>
      <c r="P1067" s="211">
        <f>IF(D1067="Ferie",Beregningsdata!$E$6,"0")+IF(D1067="Feriefridag",Beregningsdata!$E$12,"0")+IF(D1067="Fri",Beregningsdata!$E$11,"0")+IF(D1067="Syg",Beregningsdata!$E$8,"0")+IF(D1067="Barns Sygedag",Beregningsdata!$E$9,"0")+IF(D1067="Barsel",Beregningsdata!$E$10,"0")</f>
        <v>0</v>
      </c>
    </row>
    <row r="1068" spans="1:16" ht="16.5" x14ac:dyDescent="0.25">
      <c r="A1068" s="173" t="str">
        <f t="shared" si="111"/>
        <v/>
      </c>
      <c r="B1068" s="174" t="str">
        <f t="shared" si="112"/>
        <v>Fredag</v>
      </c>
      <c r="C1068" s="176">
        <f t="shared" si="113"/>
        <v>43777</v>
      </c>
      <c r="D1068" s="253"/>
      <c r="E1068" s="287">
        <f>IF(B1068="mandag",MedarbejderData!$V$30,"0")+IF(B1068="tirsdag",MedarbejderData!$W$30,"0")+IF(B1068="Onsdag",MedarbejderData!$X$30,"0")+IF(B1068="torsdag",MedarbejderData!$Y$30,"0")+IF(B1068="fredag",MedarbejderData!$Z$30,"0")+IF(B1068="lørdag",MedarbejderData!$AA$30,"0")+IF(B1068="søndag",MedarbejderData!$AB$30,"0")</f>
        <v>0</v>
      </c>
      <c r="F1068" s="254"/>
      <c r="G1068" s="254"/>
      <c r="H1068" s="254"/>
      <c r="I1068" s="254"/>
      <c r="J1068" s="258">
        <f>IF(E1068+F1068+G1068&lt;Beregningsdata!$G$18,E1068+F1068+G1068,E1068+F1068+G1068-Beregningsdata!$G$17)</f>
        <v>0</v>
      </c>
      <c r="K1068" s="259" t="str">
        <f>IF(J1068&gt;Beregningsdata!$G$26,Beregningsdata!$F$26,IF(AND(J1068&lt;J1068+Beregningsdata!$F$26,J1068&gt;Beregningsdata!$F$25),J1068-Beregningsdata!$F$25,""))</f>
        <v/>
      </c>
      <c r="L1068" s="259" t="str">
        <f>IF(J1068&gt;Beregningsdata!$F$27,J1068-Beregningsdata!$F$27,"")</f>
        <v/>
      </c>
      <c r="M1068" s="254"/>
      <c r="N1068" s="254"/>
      <c r="O1068" s="254"/>
      <c r="P1068" s="211">
        <f>IF(D1068="Ferie",Beregningsdata!$E$6,"0")+IF(D1068="Feriefridag",Beregningsdata!$E$12,"0")+IF(D1068="Fri",Beregningsdata!$E$11,"0")+IF(D1068="Syg",Beregningsdata!$E$8,"0")+IF(D1068="Barns Sygedag",Beregningsdata!$E$9,"0")+IF(D1068="Barsel",Beregningsdata!$E$10,"0")</f>
        <v>0</v>
      </c>
    </row>
    <row r="1069" spans="1:16" ht="16.5" x14ac:dyDescent="0.25">
      <c r="A1069" s="173" t="str">
        <f t="shared" si="111"/>
        <v/>
      </c>
      <c r="B1069" s="174" t="str">
        <f t="shared" si="112"/>
        <v>Lørdag</v>
      </c>
      <c r="C1069" s="176">
        <f t="shared" si="113"/>
        <v>43778</v>
      </c>
      <c r="D1069" s="253"/>
      <c r="E1069" s="287">
        <f>IF(B1069="mandag",MedarbejderData!$V$30,"0")+IF(B1069="tirsdag",MedarbejderData!$W$30,"0")+IF(B1069="Onsdag",MedarbejderData!$X$30,"0")+IF(B1069="torsdag",MedarbejderData!$Y$30,"0")+IF(B1069="fredag",MedarbejderData!$Z$30,"0")+IF(B1069="lørdag",MedarbejderData!$AA$30,"0")+IF(B1069="søndag",MedarbejderData!$AB$30,"0")</f>
        <v>0</v>
      </c>
      <c r="F1069" s="254"/>
      <c r="G1069" s="254"/>
      <c r="H1069" s="254"/>
      <c r="I1069" s="254"/>
      <c r="J1069" s="258">
        <f>IF(E1069+F1069+G1069&lt;Beregningsdata!$G$18,E1069+F1069+G1069,E1069+F1069+G1069-Beregningsdata!$G$17)</f>
        <v>0</v>
      </c>
      <c r="K1069" s="259" t="str">
        <f>IF(J1069&gt;Beregningsdata!$G$26,Beregningsdata!$F$26,IF(AND(J1069&lt;J1069+Beregningsdata!$F$26,J1069&gt;Beregningsdata!$F$25),J1069-Beregningsdata!$F$25,""))</f>
        <v/>
      </c>
      <c r="L1069" s="259" t="str">
        <f>IF(J1069&gt;Beregningsdata!$F$27,J1069-Beregningsdata!$F$27,"")</f>
        <v/>
      </c>
      <c r="M1069" s="254"/>
      <c r="N1069" s="254"/>
      <c r="O1069" s="254"/>
      <c r="P1069" s="211">
        <f>IF(D1069="Ferie",Beregningsdata!$E$6,"0")+IF(D1069="Feriefridag",Beregningsdata!$E$12,"0")+IF(D1069="Fri",Beregningsdata!$E$11,"0")+IF(D1069="Syg",Beregningsdata!$E$8,"0")+IF(D1069="Barns Sygedag",Beregningsdata!$E$9,"0")+IF(D1069="Barsel",Beregningsdata!$E$10,"0")</f>
        <v>0</v>
      </c>
    </row>
    <row r="1070" spans="1:16" ht="16.5" x14ac:dyDescent="0.25">
      <c r="A1070" s="173" t="str">
        <f t="shared" si="111"/>
        <v/>
      </c>
      <c r="B1070" s="174" t="str">
        <f t="shared" si="112"/>
        <v>Søndag</v>
      </c>
      <c r="C1070" s="176">
        <f t="shared" si="113"/>
        <v>43779</v>
      </c>
      <c r="D1070" s="253"/>
      <c r="E1070" s="287">
        <f>IF(B1070="mandag",MedarbejderData!$V$30,"0")+IF(B1070="tirsdag",MedarbejderData!$W$30,"0")+IF(B1070="Onsdag",MedarbejderData!$X$30,"0")+IF(B1070="torsdag",MedarbejderData!$Y$30,"0")+IF(B1070="fredag",MedarbejderData!$Z$30,"0")+IF(B1070="lørdag",MedarbejderData!$AA$30,"0")+IF(B1070="søndag",MedarbejderData!$AB$30,"0")</f>
        <v>0</v>
      </c>
      <c r="F1070" s="254"/>
      <c r="G1070" s="254"/>
      <c r="H1070" s="254"/>
      <c r="I1070" s="254"/>
      <c r="J1070" s="258">
        <f>IF(E1070+F1070+G1070&lt;Beregningsdata!$G$18,E1070+F1070+G1070,E1070+F1070+G1070-Beregningsdata!$G$17)</f>
        <v>0</v>
      </c>
      <c r="K1070" s="259" t="str">
        <f>IF(J1070&gt;Beregningsdata!$G$26,Beregningsdata!$F$26,IF(AND(J1070&lt;J1070+Beregningsdata!$F$26,J1070&gt;Beregningsdata!$F$25),J1070-Beregningsdata!$F$25,""))</f>
        <v/>
      </c>
      <c r="L1070" s="259" t="str">
        <f>IF(J1070&gt;Beregningsdata!$F$27,J1070-Beregningsdata!$F$27,"")</f>
        <v/>
      </c>
      <c r="M1070" s="254"/>
      <c r="N1070" s="254"/>
      <c r="O1070" s="254"/>
      <c r="P1070" s="211">
        <f>IF(D1070="Ferie",Beregningsdata!$E$6,"0")+IF(D1070="Feriefridag",Beregningsdata!$E$12,"0")+IF(D1070="Fri",Beregningsdata!$E$11,"0")+IF(D1070="Syg",Beregningsdata!$E$8,"0")+IF(D1070="Barns Sygedag",Beregningsdata!$E$9,"0")+IF(D1070="Barsel",Beregningsdata!$E$10,"0")</f>
        <v>0</v>
      </c>
    </row>
    <row r="1071" spans="1:16" ht="16.5" x14ac:dyDescent="0.25">
      <c r="A1071" s="173">
        <f t="shared" si="111"/>
        <v>46</v>
      </c>
      <c r="B1071" s="174" t="str">
        <f t="shared" si="112"/>
        <v>Mandag</v>
      </c>
      <c r="C1071" s="176">
        <f t="shared" si="113"/>
        <v>43780</v>
      </c>
      <c r="D1071" s="253"/>
      <c r="E1071" s="287">
        <f>IF(B1071="mandag",MedarbejderData!$V$30,"0")+IF(B1071="tirsdag",MedarbejderData!$W$30,"0")+IF(B1071="Onsdag",MedarbejderData!$X$30,"0")+IF(B1071="torsdag",MedarbejderData!$Y$30,"0")+IF(B1071="fredag",MedarbejderData!$Z$30,"0")+IF(B1071="lørdag",MedarbejderData!$AA$30,"0")+IF(B1071="søndag",MedarbejderData!$AB$30,"0")</f>
        <v>0</v>
      </c>
      <c r="F1071" s="254"/>
      <c r="G1071" s="254"/>
      <c r="H1071" s="254"/>
      <c r="I1071" s="254"/>
      <c r="J1071" s="258">
        <f>IF(E1071+F1071+G1071&lt;Beregningsdata!$G$18,E1071+F1071+G1071,E1071+F1071+G1071-Beregningsdata!$G$17)</f>
        <v>0</v>
      </c>
      <c r="K1071" s="259" t="str">
        <f>IF(J1071&gt;Beregningsdata!$G$26,Beregningsdata!$F$26,IF(AND(J1071&lt;J1071+Beregningsdata!$F$26,J1071&gt;Beregningsdata!$F$25),J1071-Beregningsdata!$F$25,""))</f>
        <v/>
      </c>
      <c r="L1071" s="259" t="str">
        <f>IF(J1071&gt;Beregningsdata!$F$27,J1071-Beregningsdata!$F$27,"")</f>
        <v/>
      </c>
      <c r="M1071" s="254"/>
      <c r="N1071" s="254"/>
      <c r="O1071" s="254"/>
      <c r="P1071" s="211">
        <f>IF(D1071="Ferie",Beregningsdata!$E$6,"0")+IF(D1071="Feriefridag",Beregningsdata!$E$12,"0")+IF(D1071="Fri",Beregningsdata!$E$11,"0")+IF(D1071="Syg",Beregningsdata!$E$8,"0")+IF(D1071="Barns Sygedag",Beregningsdata!$E$9,"0")+IF(D1071="Barsel",Beregningsdata!$E$10,"0")</f>
        <v>0</v>
      </c>
    </row>
    <row r="1072" spans="1:16" ht="16.5" x14ac:dyDescent="0.25">
      <c r="A1072" s="173" t="str">
        <f t="shared" si="111"/>
        <v/>
      </c>
      <c r="B1072" s="174" t="str">
        <f t="shared" si="112"/>
        <v>Tirsdag</v>
      </c>
      <c r="C1072" s="176">
        <f t="shared" si="113"/>
        <v>43781</v>
      </c>
      <c r="D1072" s="253"/>
      <c r="E1072" s="287">
        <f>IF(B1072="mandag",MedarbejderData!$V$30,"0")+IF(B1072="tirsdag",MedarbejderData!$W$30,"0")+IF(B1072="Onsdag",MedarbejderData!$X$30,"0")+IF(B1072="torsdag",MedarbejderData!$Y$30,"0")+IF(B1072="fredag",MedarbejderData!$Z$30,"0")+IF(B1072="lørdag",MedarbejderData!$AA$30,"0")+IF(B1072="søndag",MedarbejderData!$AB$30,"0")</f>
        <v>0</v>
      </c>
      <c r="F1072" s="254"/>
      <c r="G1072" s="254"/>
      <c r="H1072" s="254"/>
      <c r="I1072" s="254"/>
      <c r="J1072" s="258">
        <f>IF(E1072+F1072+G1072&lt;Beregningsdata!$G$18,E1072+F1072+G1072,E1072+F1072+G1072-Beregningsdata!$G$17)</f>
        <v>0</v>
      </c>
      <c r="K1072" s="259" t="str">
        <f>IF(J1072&gt;Beregningsdata!$G$26,Beregningsdata!$F$26,IF(AND(J1072&lt;J1072+Beregningsdata!$F$26,J1072&gt;Beregningsdata!$F$25),J1072-Beregningsdata!$F$25,""))</f>
        <v/>
      </c>
      <c r="L1072" s="259" t="str">
        <f>IF(J1072&gt;Beregningsdata!$F$27,J1072-Beregningsdata!$F$27,"")</f>
        <v/>
      </c>
      <c r="M1072" s="254"/>
      <c r="N1072" s="254"/>
      <c r="O1072" s="254"/>
      <c r="P1072" s="211">
        <f>IF(D1072="Ferie",Beregningsdata!$E$6,"0")+IF(D1072="Feriefridag",Beregningsdata!$E$12,"0")+IF(D1072="Fri",Beregningsdata!$E$11,"0")+IF(D1072="Syg",Beregningsdata!$E$8,"0")+IF(D1072="Barns Sygedag",Beregningsdata!$E$9,"0")+IF(D1072="Barsel",Beregningsdata!$E$10,"0")</f>
        <v>0</v>
      </c>
    </row>
    <row r="1073" spans="1:16" ht="16.5" x14ac:dyDescent="0.25">
      <c r="A1073" s="173" t="str">
        <f t="shared" si="111"/>
        <v/>
      </c>
      <c r="B1073" s="174" t="str">
        <f t="shared" si="112"/>
        <v>Onsdag</v>
      </c>
      <c r="C1073" s="176">
        <f t="shared" si="113"/>
        <v>43782</v>
      </c>
      <c r="D1073" s="253"/>
      <c r="E1073" s="287">
        <f>IF(B1073="mandag",MedarbejderData!$V$30,"0")+IF(B1073="tirsdag",MedarbejderData!$W$30,"0")+IF(B1073="Onsdag",MedarbejderData!$X$30,"0")+IF(B1073="torsdag",MedarbejderData!$Y$30,"0")+IF(B1073="fredag",MedarbejderData!$Z$30,"0")+IF(B1073="lørdag",MedarbejderData!$AA$30,"0")+IF(B1073="søndag",MedarbejderData!$AB$30,"0")</f>
        <v>0</v>
      </c>
      <c r="F1073" s="254"/>
      <c r="G1073" s="254"/>
      <c r="H1073" s="254"/>
      <c r="I1073" s="254"/>
      <c r="J1073" s="258">
        <f>IF(E1073+F1073+G1073&lt;Beregningsdata!$G$18,E1073+F1073+G1073,E1073+F1073+G1073-Beregningsdata!$G$17)</f>
        <v>0</v>
      </c>
      <c r="K1073" s="259" t="str">
        <f>IF(J1073&gt;Beregningsdata!$G$26,Beregningsdata!$F$26,IF(AND(J1073&lt;J1073+Beregningsdata!$F$26,J1073&gt;Beregningsdata!$F$25),J1073-Beregningsdata!$F$25,""))</f>
        <v/>
      </c>
      <c r="L1073" s="259" t="str">
        <f>IF(J1073&gt;Beregningsdata!$F$27,J1073-Beregningsdata!$F$27,"")</f>
        <v/>
      </c>
      <c r="M1073" s="254"/>
      <c r="N1073" s="254"/>
      <c r="O1073" s="254"/>
      <c r="P1073" s="211">
        <f>IF(D1073="Ferie",Beregningsdata!$E$6,"0")+IF(D1073="Feriefridag",Beregningsdata!$E$12,"0")+IF(D1073="Fri",Beregningsdata!$E$11,"0")+IF(D1073="Syg",Beregningsdata!$E$8,"0")+IF(D1073="Barns Sygedag",Beregningsdata!$E$9,"0")+IF(D1073="Barsel",Beregningsdata!$E$10,"0")</f>
        <v>0</v>
      </c>
    </row>
    <row r="1074" spans="1:16" ht="16.5" x14ac:dyDescent="0.25">
      <c r="A1074" s="173" t="str">
        <f t="shared" si="111"/>
        <v/>
      </c>
      <c r="B1074" s="174" t="str">
        <f t="shared" si="112"/>
        <v>Torsdag</v>
      </c>
      <c r="C1074" s="176">
        <f t="shared" si="113"/>
        <v>43783</v>
      </c>
      <c r="D1074" s="253"/>
      <c r="E1074" s="287">
        <f>IF(B1074="mandag",MedarbejderData!$V$30,"0")+IF(B1074="tirsdag",MedarbejderData!$W$30,"0")+IF(B1074="Onsdag",MedarbejderData!$X$30,"0")+IF(B1074="torsdag",MedarbejderData!$Y$30,"0")+IF(B1074="fredag",MedarbejderData!$Z$30,"0")+IF(B1074="lørdag",MedarbejderData!$AA$30,"0")+IF(B1074="søndag",MedarbejderData!$AB$30,"0")</f>
        <v>0</v>
      </c>
      <c r="F1074" s="254"/>
      <c r="G1074" s="254"/>
      <c r="H1074" s="254"/>
      <c r="I1074" s="254"/>
      <c r="J1074" s="258">
        <f>IF(E1074+F1074+G1074&lt;Beregningsdata!$G$18,E1074+F1074+G1074,E1074+F1074+G1074-Beregningsdata!$G$17)</f>
        <v>0</v>
      </c>
      <c r="K1074" s="259" t="str">
        <f>IF(J1074&gt;Beregningsdata!$G$26,Beregningsdata!$F$26,IF(AND(J1074&lt;J1074+Beregningsdata!$F$26,J1074&gt;Beregningsdata!$F$25),J1074-Beregningsdata!$F$25,""))</f>
        <v/>
      </c>
      <c r="L1074" s="259" t="str">
        <f>IF(J1074&gt;Beregningsdata!$F$27,J1074-Beregningsdata!$F$27,"")</f>
        <v/>
      </c>
      <c r="M1074" s="254"/>
      <c r="N1074" s="254"/>
      <c r="O1074" s="254"/>
      <c r="P1074" s="211">
        <f>IF(D1074="Ferie",Beregningsdata!$E$6,"0")+IF(D1074="Feriefridag",Beregningsdata!$E$12,"0")+IF(D1074="Fri",Beregningsdata!$E$11,"0")+IF(D1074="Syg",Beregningsdata!$E$8,"0")+IF(D1074="Barns Sygedag",Beregningsdata!$E$9,"0")+IF(D1074="Barsel",Beregningsdata!$E$10,"0")</f>
        <v>0</v>
      </c>
    </row>
    <row r="1075" spans="1:16" ht="16.5" x14ac:dyDescent="0.25">
      <c r="A1075" s="173" t="str">
        <f t="shared" si="111"/>
        <v/>
      </c>
      <c r="B1075" s="174" t="str">
        <f t="shared" si="112"/>
        <v>Fredag</v>
      </c>
      <c r="C1075" s="176">
        <f t="shared" si="113"/>
        <v>43784</v>
      </c>
      <c r="D1075" s="253"/>
      <c r="E1075" s="287">
        <f>IF(B1075="mandag",MedarbejderData!$V$30,"0")+IF(B1075="tirsdag",MedarbejderData!$W$30,"0")+IF(B1075="Onsdag",MedarbejderData!$X$30,"0")+IF(B1075="torsdag",MedarbejderData!$Y$30,"0")+IF(B1075="fredag",MedarbejderData!$Z$30,"0")+IF(B1075="lørdag",MedarbejderData!$AA$30,"0")+IF(B1075="søndag",MedarbejderData!$AB$30,"0")</f>
        <v>0</v>
      </c>
      <c r="F1075" s="254"/>
      <c r="G1075" s="254"/>
      <c r="H1075" s="254"/>
      <c r="I1075" s="254"/>
      <c r="J1075" s="258">
        <f>IF(E1075+F1075+G1075&lt;Beregningsdata!$G$18,E1075+F1075+G1075,E1075+F1075+G1075-Beregningsdata!$G$17)</f>
        <v>0</v>
      </c>
      <c r="K1075" s="259" t="str">
        <f>IF(J1075&gt;Beregningsdata!$G$26,Beregningsdata!$F$26,IF(AND(J1075&lt;J1075+Beregningsdata!$F$26,J1075&gt;Beregningsdata!$F$25),J1075-Beregningsdata!$F$25,""))</f>
        <v/>
      </c>
      <c r="L1075" s="259" t="str">
        <f>IF(J1075&gt;Beregningsdata!$F$27,J1075-Beregningsdata!$F$27,"")</f>
        <v/>
      </c>
      <c r="M1075" s="254"/>
      <c r="N1075" s="254"/>
      <c r="O1075" s="254"/>
      <c r="P1075" s="211">
        <f>IF(D1075="Ferie",Beregningsdata!$E$6,"0")+IF(D1075="Feriefridag",Beregningsdata!$E$12,"0")+IF(D1075="Fri",Beregningsdata!$E$11,"0")+IF(D1075="Syg",Beregningsdata!$E$8,"0")+IF(D1075="Barns Sygedag",Beregningsdata!$E$9,"0")+IF(D1075="Barsel",Beregningsdata!$E$10,"0")</f>
        <v>0</v>
      </c>
    </row>
    <row r="1076" spans="1:16" ht="16.5" x14ac:dyDescent="0.25">
      <c r="A1076" s="173" t="str">
        <f t="shared" si="111"/>
        <v/>
      </c>
      <c r="B1076" s="174" t="str">
        <f t="shared" si="112"/>
        <v>Lørdag</v>
      </c>
      <c r="C1076" s="176">
        <f t="shared" si="113"/>
        <v>43785</v>
      </c>
      <c r="D1076" s="253"/>
      <c r="E1076" s="287">
        <f>IF(B1076="mandag",MedarbejderData!$V$30,"0")+IF(B1076="tirsdag",MedarbejderData!$W$30,"0")+IF(B1076="Onsdag",MedarbejderData!$X$30,"0")+IF(B1076="torsdag",MedarbejderData!$Y$30,"0")+IF(B1076="fredag",MedarbejderData!$Z$30,"0")+IF(B1076="lørdag",MedarbejderData!$AA$30,"0")+IF(B1076="søndag",MedarbejderData!$AB$30,"0")</f>
        <v>0</v>
      </c>
      <c r="F1076" s="254"/>
      <c r="G1076" s="254"/>
      <c r="H1076" s="254"/>
      <c r="I1076" s="254"/>
      <c r="J1076" s="258">
        <f>IF(E1076+F1076+G1076&lt;Beregningsdata!$G$18,E1076+F1076+G1076,E1076+F1076+G1076-Beregningsdata!$G$17)</f>
        <v>0</v>
      </c>
      <c r="K1076" s="259" t="str">
        <f>IF(J1076&gt;Beregningsdata!$G$26,Beregningsdata!$F$26,IF(AND(J1076&lt;J1076+Beregningsdata!$F$26,J1076&gt;Beregningsdata!$F$25),J1076-Beregningsdata!$F$25,""))</f>
        <v/>
      </c>
      <c r="L1076" s="259" t="str">
        <f>IF(J1076&gt;Beregningsdata!$F$27,J1076-Beregningsdata!$F$27,"")</f>
        <v/>
      </c>
      <c r="M1076" s="254"/>
      <c r="N1076" s="254"/>
      <c r="O1076" s="254"/>
      <c r="P1076" s="211">
        <f>IF(D1076="Ferie",Beregningsdata!$E$6,"0")+IF(D1076="Feriefridag",Beregningsdata!$E$12,"0")+IF(D1076="Fri",Beregningsdata!$E$11,"0")+IF(D1076="Syg",Beregningsdata!$E$8,"0")+IF(D1076="Barns Sygedag",Beregningsdata!$E$9,"0")+IF(D1076="Barsel",Beregningsdata!$E$10,"0")</f>
        <v>0</v>
      </c>
    </row>
    <row r="1077" spans="1:16" ht="16.5" x14ac:dyDescent="0.25">
      <c r="A1077" s="173" t="str">
        <f t="shared" si="111"/>
        <v/>
      </c>
      <c r="B1077" s="174" t="str">
        <f t="shared" si="112"/>
        <v>Søndag</v>
      </c>
      <c r="C1077" s="176">
        <f t="shared" si="113"/>
        <v>43786</v>
      </c>
      <c r="D1077" s="253"/>
      <c r="E1077" s="287">
        <f>IF(B1077="mandag",MedarbejderData!$V$30,"0")+IF(B1077="tirsdag",MedarbejderData!$W$30,"0")+IF(B1077="Onsdag",MedarbejderData!$X$30,"0")+IF(B1077="torsdag",MedarbejderData!$Y$30,"0")+IF(B1077="fredag",MedarbejderData!$Z$30,"0")+IF(B1077="lørdag",MedarbejderData!$AA$30,"0")+IF(B1077="søndag",MedarbejderData!$AB$30,"0")</f>
        <v>0</v>
      </c>
      <c r="F1077" s="254"/>
      <c r="G1077" s="254"/>
      <c r="H1077" s="254"/>
      <c r="I1077" s="254"/>
      <c r="J1077" s="258">
        <f>IF(E1077+F1077+G1077&lt;Beregningsdata!$G$18,E1077+F1077+G1077,E1077+F1077+G1077-Beregningsdata!$G$17)</f>
        <v>0</v>
      </c>
      <c r="K1077" s="259" t="str">
        <f>IF(J1077&gt;Beregningsdata!$G$26,Beregningsdata!$F$26,IF(AND(J1077&lt;J1077+Beregningsdata!$F$26,J1077&gt;Beregningsdata!$F$25),J1077-Beregningsdata!$F$25,""))</f>
        <v/>
      </c>
      <c r="L1077" s="259" t="str">
        <f>IF(J1077&gt;Beregningsdata!$F$27,J1077-Beregningsdata!$F$27,"")</f>
        <v/>
      </c>
      <c r="M1077" s="254"/>
      <c r="N1077" s="254"/>
      <c r="O1077" s="254"/>
      <c r="P1077" s="211">
        <f>IF(D1077="Ferie",Beregningsdata!$E$6,"0")+IF(D1077="Feriefridag",Beregningsdata!$E$12,"0")+IF(D1077="Fri",Beregningsdata!$E$11,"0")+IF(D1077="Syg",Beregningsdata!$E$8,"0")+IF(D1077="Barns Sygedag",Beregningsdata!$E$9,"0")+IF(D1077="Barsel",Beregningsdata!$E$10,"0")</f>
        <v>0</v>
      </c>
    </row>
    <row r="1078" spans="1:16" ht="16.5" x14ac:dyDescent="0.25">
      <c r="A1078" s="173">
        <f t="shared" si="111"/>
        <v>47</v>
      </c>
      <c r="B1078" s="174" t="str">
        <f t="shared" si="112"/>
        <v>Mandag</v>
      </c>
      <c r="C1078" s="177">
        <f t="shared" si="113"/>
        <v>43787</v>
      </c>
      <c r="D1078" s="253"/>
      <c r="E1078" s="287">
        <f>IF(B1078="mandag",MedarbejderData!$V$30,"0")+IF(B1078="tirsdag",MedarbejderData!$W$30,"0")+IF(B1078="Onsdag",MedarbejderData!$X$30,"0")+IF(B1078="torsdag",MedarbejderData!$Y$30,"0")+IF(B1078="fredag",MedarbejderData!$Z$30,"0")+IF(B1078="lørdag",MedarbejderData!$AA$30,"0")+IF(B1078="søndag",MedarbejderData!$AB$30,"0")</f>
        <v>0</v>
      </c>
      <c r="F1078" s="254"/>
      <c r="G1078" s="254"/>
      <c r="H1078" s="254"/>
      <c r="I1078" s="254"/>
      <c r="J1078" s="258">
        <f>IF(E1078+F1078+G1078&lt;Beregningsdata!$G$18,E1078+F1078+G1078,E1078+F1078+G1078-Beregningsdata!$G$17)</f>
        <v>0</v>
      </c>
      <c r="K1078" s="259" t="str">
        <f>IF(J1078&gt;Beregningsdata!$G$26,Beregningsdata!$F$26,IF(AND(J1078&lt;J1078+Beregningsdata!$F$26,J1078&gt;Beregningsdata!$F$25),J1078-Beregningsdata!$F$25,""))</f>
        <v/>
      </c>
      <c r="L1078" s="259" t="str">
        <f>IF(J1078&gt;Beregningsdata!$F$27,J1078-Beregningsdata!$F$27,"")</f>
        <v/>
      </c>
      <c r="M1078" s="254"/>
      <c r="N1078" s="254"/>
      <c r="O1078" s="254"/>
      <c r="P1078" s="212">
        <f>IF(D1078="Ferie",Beregningsdata!$E$6,"0")+IF(D1078="Feriefridag",Beregningsdata!$E$12,"0")+IF(D1078="Fri",Beregningsdata!$E$11,"0")+IF(D1078="Syg",Beregningsdata!$E$8,"0")+IF(D1078="Barns Sygedag",Beregningsdata!$E$9,"0")+IF(D1078="Barsel",Beregningsdata!$E$10,"0")</f>
        <v>0</v>
      </c>
    </row>
    <row r="1079" spans="1:16" ht="16.5" x14ac:dyDescent="0.25">
      <c r="A1079" s="178"/>
      <c r="B1079" s="179"/>
      <c r="C1079" s="180"/>
      <c r="D1079" s="206"/>
      <c r="E1079" s="215">
        <f>SUM(E1044:E1078)</f>
        <v>0</v>
      </c>
      <c r="F1079" s="215">
        <f t="shared" ref="F1079:I1079" si="114">SUM(F1044:F1078)</f>
        <v>0</v>
      </c>
      <c r="G1079" s="215">
        <f t="shared" si="114"/>
        <v>0</v>
      </c>
      <c r="H1079" s="215">
        <f t="shared" si="114"/>
        <v>0</v>
      </c>
      <c r="I1079" s="215">
        <f t="shared" si="114"/>
        <v>0</v>
      </c>
      <c r="J1079" s="215">
        <f>SUM(J1044:J1078)</f>
        <v>0</v>
      </c>
      <c r="K1079" s="215">
        <f t="shared" ref="K1079:N1079" si="115">SUM(K1044:K1078)</f>
        <v>0</v>
      </c>
      <c r="L1079" s="215">
        <f t="shared" si="115"/>
        <v>0</v>
      </c>
      <c r="M1079" s="215">
        <f t="shared" si="115"/>
        <v>0</v>
      </c>
      <c r="N1079" s="215">
        <f t="shared" si="115"/>
        <v>0</v>
      </c>
      <c r="O1079" s="215">
        <f>SUM(O1044:O1078)</f>
        <v>0</v>
      </c>
      <c r="P1079" s="221"/>
    </row>
    <row r="1080" spans="1:16" x14ac:dyDescent="0.25">
      <c r="A1080" s="182"/>
      <c r="B1080" s="183"/>
      <c r="C1080" s="183"/>
      <c r="D1080" s="183"/>
      <c r="E1080" s="184"/>
      <c r="F1080" s="184"/>
      <c r="G1080" s="184"/>
      <c r="H1080" s="184"/>
      <c r="I1080" s="184"/>
      <c r="J1080" s="184"/>
      <c r="K1080" s="184"/>
      <c r="L1080" s="184"/>
      <c r="M1080" s="184"/>
      <c r="N1080" s="184"/>
      <c r="O1080" s="184"/>
      <c r="P1080" s="186"/>
    </row>
    <row r="1081" spans="1:16" x14ac:dyDescent="0.25">
      <c r="A1081" s="187" t="s">
        <v>87</v>
      </c>
      <c r="B1081" s="343"/>
      <c r="C1081" s="344"/>
      <c r="D1081" s="267"/>
      <c r="E1081" s="269"/>
      <c r="F1081" s="268"/>
      <c r="G1081" s="185"/>
      <c r="H1081" s="185"/>
      <c r="I1081" s="185"/>
      <c r="J1081" s="185"/>
      <c r="K1081" s="185"/>
      <c r="L1081" s="185"/>
      <c r="M1081" s="185"/>
      <c r="N1081" s="185"/>
      <c r="O1081" s="185"/>
      <c r="P1081" s="186"/>
    </row>
    <row r="1082" spans="1:16" x14ac:dyDescent="0.25">
      <c r="A1082" s="187" t="s">
        <v>87</v>
      </c>
      <c r="B1082" s="343"/>
      <c r="C1082" s="345"/>
      <c r="D1082" s="267"/>
      <c r="E1082" s="269"/>
      <c r="F1082" s="268"/>
      <c r="G1082" s="185"/>
      <c r="H1082" s="185"/>
      <c r="I1082" s="185"/>
      <c r="J1082" s="185"/>
      <c r="K1082" s="185"/>
      <c r="L1082" s="185"/>
      <c r="M1082" s="185"/>
      <c r="N1082" s="185"/>
      <c r="O1082" s="185"/>
      <c r="P1082" s="186"/>
    </row>
    <row r="1083" spans="1:16" x14ac:dyDescent="0.25">
      <c r="A1083" s="187" t="s">
        <v>87</v>
      </c>
      <c r="B1083" s="343"/>
      <c r="C1083" s="345"/>
      <c r="D1083" s="267"/>
      <c r="E1083" s="269"/>
      <c r="F1083" s="268"/>
      <c r="G1083" s="185"/>
      <c r="H1083" s="185"/>
      <c r="I1083" s="185"/>
      <c r="J1083" s="185"/>
      <c r="K1083" s="185"/>
      <c r="L1083" s="185"/>
      <c r="M1083" s="185"/>
      <c r="N1083" s="185"/>
      <c r="O1083" s="185"/>
      <c r="P1083" s="186"/>
    </row>
    <row r="1084" spans="1:16" x14ac:dyDescent="0.25">
      <c r="A1084" s="188"/>
      <c r="B1084" s="189"/>
      <c r="C1084" s="189"/>
      <c r="D1084" s="189"/>
      <c r="E1084" s="190"/>
      <c r="F1084" s="190"/>
      <c r="G1084" s="190"/>
      <c r="H1084" s="190"/>
      <c r="I1084" s="190"/>
      <c r="J1084" s="190"/>
      <c r="K1084" s="190"/>
      <c r="L1084" s="190"/>
      <c r="M1084" s="190"/>
      <c r="N1084" s="190"/>
      <c r="O1084" s="190"/>
      <c r="P1084" s="191"/>
    </row>
    <row r="1085" spans="1:16" x14ac:dyDescent="0.25">
      <c r="A1085" s="192"/>
      <c r="B1085" s="192"/>
      <c r="C1085" s="192"/>
      <c r="D1085" s="192"/>
      <c r="E1085" s="193"/>
      <c r="F1085" s="193"/>
      <c r="G1085" s="193"/>
      <c r="H1085" s="193"/>
      <c r="I1085" s="193"/>
      <c r="J1085" s="193"/>
      <c r="K1085" s="193"/>
      <c r="L1085" s="193"/>
      <c r="M1085" s="193"/>
      <c r="N1085" s="193"/>
      <c r="O1085" s="193"/>
      <c r="P1085" s="192"/>
    </row>
    <row r="1086" spans="1:16" x14ac:dyDescent="0.25">
      <c r="A1086" s="1">
        <v>24</v>
      </c>
    </row>
    <row r="1087" spans="1:16" x14ac:dyDescent="0.25">
      <c r="A1087" s="347" t="s">
        <v>0</v>
      </c>
      <c r="B1087" s="348"/>
      <c r="C1087" s="240" t="s">
        <v>148</v>
      </c>
      <c r="D1087" s="172" t="s">
        <v>1</v>
      </c>
      <c r="E1087" s="265"/>
    </row>
    <row r="1088" spans="1:16" x14ac:dyDescent="0.25">
      <c r="A1088" s="349" t="str">
        <f>MedarbejderData!B31</f>
        <v>n24</v>
      </c>
      <c r="B1088" s="350"/>
      <c r="C1088" s="243" t="str">
        <f>MedarbejderData!C31</f>
        <v>l24</v>
      </c>
      <c r="D1088" s="243" t="str">
        <f>MedarbejderData!D31</f>
        <v>a24</v>
      </c>
      <c r="E1088" s="266"/>
    </row>
    <row r="1089" spans="1:16" ht="28.5" customHeight="1" x14ac:dyDescent="0.25">
      <c r="A1089" s="346" t="s">
        <v>222</v>
      </c>
      <c r="B1089" s="346" t="s">
        <v>150</v>
      </c>
      <c r="C1089" s="346" t="s">
        <v>225</v>
      </c>
      <c r="D1089" s="346" t="s">
        <v>224</v>
      </c>
      <c r="E1089" s="346" t="str">
        <f>Beregningsdata!B21</f>
        <v>Rengøring</v>
      </c>
      <c r="F1089" s="346" t="str">
        <f>Beregningsdata!C21</f>
        <v>Ventilation</v>
      </c>
      <c r="G1089" s="346" t="str">
        <f>Beregningsdata!D21</f>
        <v>Vinduespolering</v>
      </c>
      <c r="H1089" s="346" t="str">
        <f>Beregningsdata!E21</f>
        <v>Rengøring</v>
      </c>
      <c r="I1089" s="346" t="str">
        <f>Beregningsdata!F21</f>
        <v>Graffiti</v>
      </c>
      <c r="J1089" s="346" t="s">
        <v>230</v>
      </c>
      <c r="K1089" s="328" t="s">
        <v>226</v>
      </c>
      <c r="L1089" s="328" t="s">
        <v>60</v>
      </c>
      <c r="M1089" s="328" t="s">
        <v>228</v>
      </c>
      <c r="N1089" s="328" t="s">
        <v>227</v>
      </c>
      <c r="O1089" s="328" t="s">
        <v>229</v>
      </c>
      <c r="P1089" s="346" t="s">
        <v>223</v>
      </c>
    </row>
    <row r="1090" spans="1:16" x14ac:dyDescent="0.25">
      <c r="A1090" s="341"/>
      <c r="B1090" s="341"/>
      <c r="C1090" s="341"/>
      <c r="D1090" s="341"/>
      <c r="E1090" s="341"/>
      <c r="F1090" s="341"/>
      <c r="G1090" s="341"/>
      <c r="H1090" s="341"/>
      <c r="I1090" s="341"/>
      <c r="J1090" s="341"/>
      <c r="K1090" s="330"/>
      <c r="L1090" s="330"/>
      <c r="M1090" s="330"/>
      <c r="N1090" s="330"/>
      <c r="O1090" s="330"/>
      <c r="P1090" s="340"/>
    </row>
    <row r="1091" spans="1:16" ht="16.5" x14ac:dyDescent="0.25">
      <c r="A1091" s="173" t="str">
        <f t="shared" ref="A1091:A1125" si="116">IF(OR(SUM(C1091)&lt;360,AND(ROW()&lt;&gt;3,WEEKDAY(C1091,WDT)&lt;&gt;1)),"",TRUNC((C1091-WEEKDAY(C1091,WDT)-DATE(YEAR(C1091+4-WEEKDAY(C1091,WDT)),1,-10))/7))</f>
        <v/>
      </c>
      <c r="B1091" s="174" t="str">
        <f>PROPER(TEXT(C1091,"dddd"))</f>
        <v>Tirsdag</v>
      </c>
      <c r="C1091" s="175">
        <f>A3</f>
        <v>43753</v>
      </c>
      <c r="D1091" s="253"/>
      <c r="E1091" s="287">
        <f>IF(B1091="mandag",MedarbejderData!$V$31,"0")+IF(B1091="tirsdag",MedarbejderData!$W$31,"0")+IF(B1091="Onsdag",MedarbejderData!$X$31,"0")+IF(B1091="torsdag",MedarbejderData!$Y$31,"0")+IF(B1091="fredag",MedarbejderData!$Z$31,"0")+IF(B1091="lørdag",MedarbejderData!$AA$31,"0")+IF(B1091="søndag",MedarbejderData!$AB$31,"0")</f>
        <v>0</v>
      </c>
      <c r="F1091" s="254"/>
      <c r="G1091" s="254"/>
      <c r="H1091" s="254"/>
      <c r="I1091" s="254"/>
      <c r="J1091" s="258">
        <f>IF(E1091+F1091+G1091&lt;Beregningsdata!$G$18,E1091+F1091+G1091,E1091+F1091+G1091-Beregningsdata!$G$17)</f>
        <v>0</v>
      </c>
      <c r="K1091" s="259" t="str">
        <f>IF(J1091&gt;Beregningsdata!$G$26,Beregningsdata!$F$26,IF(AND(J1091&lt;J1091+Beregningsdata!$F$26,J1091&gt;Beregningsdata!$F$25),J1091-Beregningsdata!$F$25,""))</f>
        <v/>
      </c>
      <c r="L1091" s="259" t="str">
        <f>IF(J1091&gt;Beregningsdata!$F$27,J1091-Beregningsdata!$F$27,"")</f>
        <v/>
      </c>
      <c r="M1091" s="254"/>
      <c r="N1091" s="254"/>
      <c r="O1091" s="254"/>
      <c r="P1091" s="210">
        <f>IF(D1091="Ferie",Beregningsdata!$E$6,"0")+IF(D1091="Feriefridag",Beregningsdata!$E$12,"0")+IF(D1091="Fri",Beregningsdata!$E$11,"0")+IF(D1091="Syg",Beregningsdata!$E$8,"0")+IF(D1091="Barns Sygedag",Beregningsdata!$E$9,"0")+IF(D1091="Barsel",Beregningsdata!$E$10,"0")</f>
        <v>0</v>
      </c>
    </row>
    <row r="1092" spans="1:16" ht="16.5" x14ac:dyDescent="0.25">
      <c r="A1092" s="173" t="str">
        <f t="shared" si="116"/>
        <v/>
      </c>
      <c r="B1092" s="174" t="str">
        <f t="shared" ref="B1092:B1125" si="117">PROPER(TEXT(C1092,"dddd"))</f>
        <v>Onsdag</v>
      </c>
      <c r="C1092" s="176">
        <f>C1091+1</f>
        <v>43754</v>
      </c>
      <c r="D1092" s="253"/>
      <c r="E1092" s="287">
        <f>IF(B1092="mandag",MedarbejderData!$V$31,"0")+IF(B1092="tirsdag",MedarbejderData!$W$31,"0")+IF(B1092="Onsdag",MedarbejderData!$X$31,"0")+IF(B1092="torsdag",MedarbejderData!$Y$31,"0")+IF(B1092="fredag",MedarbejderData!$Z$31,"0")+IF(B1092="lørdag",MedarbejderData!$AA$31,"0")+IF(B1092="søndag",MedarbejderData!$AB$31,"0")</f>
        <v>0</v>
      </c>
      <c r="F1092" s="254"/>
      <c r="G1092" s="254"/>
      <c r="H1092" s="254"/>
      <c r="I1092" s="254"/>
      <c r="J1092" s="258">
        <f>IF(E1092+F1092+G1092&lt;Beregningsdata!$G$18,E1092+F1092+G1092,E1092+F1092+G1092-Beregningsdata!$G$17)</f>
        <v>0</v>
      </c>
      <c r="K1092" s="259" t="str">
        <f>IF(J1092&gt;Beregningsdata!$G$26,Beregningsdata!$F$26,IF(AND(J1092&lt;J1092+Beregningsdata!$F$26,J1092&gt;Beregningsdata!$F$25),J1092-Beregningsdata!$F$25,""))</f>
        <v/>
      </c>
      <c r="L1092" s="259" t="str">
        <f>IF(J1092&gt;Beregningsdata!$F$27,J1092-Beregningsdata!$F$27,"")</f>
        <v/>
      </c>
      <c r="M1092" s="254"/>
      <c r="N1092" s="254"/>
      <c r="O1092" s="254"/>
      <c r="P1092" s="211">
        <f>IF(D1092="Ferie",Beregningsdata!$E$6,"0")+IF(D1092="Feriefridag",Beregningsdata!$E$12,"0")+IF(D1092="Fri",Beregningsdata!$E$11,"0")+IF(D1092="Syg",Beregningsdata!$E$8,"0")+IF(D1092="Barns Sygedag",Beregningsdata!$E$9,"0")+IF(D1092="Barsel",Beregningsdata!$E$10,"0")</f>
        <v>0</v>
      </c>
    </row>
    <row r="1093" spans="1:16" ht="16.5" x14ac:dyDescent="0.25">
      <c r="A1093" s="173" t="str">
        <f t="shared" si="116"/>
        <v/>
      </c>
      <c r="B1093" s="174" t="str">
        <f t="shared" si="117"/>
        <v>Torsdag</v>
      </c>
      <c r="C1093" s="176">
        <f t="shared" ref="C1093:C1125" si="118">C1092+1</f>
        <v>43755</v>
      </c>
      <c r="D1093" s="253"/>
      <c r="E1093" s="287">
        <f>IF(B1093="mandag",MedarbejderData!$V$31,"0")+IF(B1093="tirsdag",MedarbejderData!$W$31,"0")+IF(B1093="Onsdag",MedarbejderData!$X$31,"0")+IF(B1093="torsdag",MedarbejderData!$Y$31,"0")+IF(B1093="fredag",MedarbejderData!$Z$31,"0")+IF(B1093="lørdag",MedarbejderData!$AA$31,"0")+IF(B1093="søndag",MedarbejderData!$AB$31,"0")</f>
        <v>0</v>
      </c>
      <c r="F1093" s="254"/>
      <c r="G1093" s="254"/>
      <c r="H1093" s="254"/>
      <c r="I1093" s="254"/>
      <c r="J1093" s="258">
        <f>IF(E1093+F1093+G1093&lt;Beregningsdata!$G$18,E1093+F1093+G1093,E1093+F1093+G1093-Beregningsdata!$G$17)</f>
        <v>0</v>
      </c>
      <c r="K1093" s="259" t="str">
        <f>IF(J1093&gt;Beregningsdata!$G$26,Beregningsdata!$F$26,IF(AND(J1093&lt;J1093+Beregningsdata!$F$26,J1093&gt;Beregningsdata!$F$25),J1093-Beregningsdata!$F$25,""))</f>
        <v/>
      </c>
      <c r="L1093" s="259" t="str">
        <f>IF(J1093&gt;Beregningsdata!$F$27,J1093-Beregningsdata!$F$27,"")</f>
        <v/>
      </c>
      <c r="M1093" s="254"/>
      <c r="N1093" s="254"/>
      <c r="O1093" s="254"/>
      <c r="P1093" s="211">
        <f>IF(D1093="Ferie",Beregningsdata!$E$6,"0")+IF(D1093="Feriefridag",Beregningsdata!$E$12,"0")+IF(D1093="Fri",Beregningsdata!$E$11,"0")+IF(D1093="Syg",Beregningsdata!$E$8,"0")+IF(D1093="Barns Sygedag",Beregningsdata!$E$9,"0")+IF(D1093="Barsel",Beregningsdata!$E$10,"0")</f>
        <v>0</v>
      </c>
    </row>
    <row r="1094" spans="1:16" ht="16.5" x14ac:dyDescent="0.25">
      <c r="A1094" s="173" t="str">
        <f t="shared" si="116"/>
        <v/>
      </c>
      <c r="B1094" s="174" t="str">
        <f t="shared" si="117"/>
        <v>Fredag</v>
      </c>
      <c r="C1094" s="176">
        <f t="shared" si="118"/>
        <v>43756</v>
      </c>
      <c r="D1094" s="253"/>
      <c r="E1094" s="287">
        <f>IF(B1094="mandag",MedarbejderData!$V$31,"0")+IF(B1094="tirsdag",MedarbejderData!$W$31,"0")+IF(B1094="Onsdag",MedarbejderData!$X$31,"0")+IF(B1094="torsdag",MedarbejderData!$Y$31,"0")+IF(B1094="fredag",MedarbejderData!$Z$31,"0")+IF(B1094="lørdag",MedarbejderData!$AA$31,"0")+IF(B1094="søndag",MedarbejderData!$AB$31,"0")</f>
        <v>0</v>
      </c>
      <c r="F1094" s="254"/>
      <c r="G1094" s="254"/>
      <c r="H1094" s="254"/>
      <c r="I1094" s="254"/>
      <c r="J1094" s="258">
        <f>IF(E1094+F1094+G1094&lt;Beregningsdata!$G$18,E1094+F1094+G1094,E1094+F1094+G1094-Beregningsdata!$G$17)</f>
        <v>0</v>
      </c>
      <c r="K1094" s="259" t="str">
        <f>IF(J1094&gt;Beregningsdata!$G$26,Beregningsdata!$F$26,IF(AND(J1094&lt;J1094+Beregningsdata!$F$26,J1094&gt;Beregningsdata!$F$25),J1094-Beregningsdata!$F$25,""))</f>
        <v/>
      </c>
      <c r="L1094" s="259" t="str">
        <f>IF(J1094&gt;Beregningsdata!$F$27,J1094-Beregningsdata!$F$27,"")</f>
        <v/>
      </c>
      <c r="M1094" s="254"/>
      <c r="N1094" s="254"/>
      <c r="O1094" s="254"/>
      <c r="P1094" s="211">
        <f>IF(D1094="Ferie",Beregningsdata!$E$6,"0")+IF(D1094="Feriefridag",Beregningsdata!$E$12,"0")+IF(D1094="Fri",Beregningsdata!$E$11,"0")+IF(D1094="Syg",Beregningsdata!$E$8,"0")+IF(D1094="Barns Sygedag",Beregningsdata!$E$9,"0")+IF(D1094="Barsel",Beregningsdata!$E$10,"0")</f>
        <v>0</v>
      </c>
    </row>
    <row r="1095" spans="1:16" ht="16.5" x14ac:dyDescent="0.25">
      <c r="A1095" s="173" t="str">
        <f t="shared" si="116"/>
        <v/>
      </c>
      <c r="B1095" s="174" t="str">
        <f t="shared" si="117"/>
        <v>Lørdag</v>
      </c>
      <c r="C1095" s="176">
        <f t="shared" si="118"/>
        <v>43757</v>
      </c>
      <c r="D1095" s="253"/>
      <c r="E1095" s="287">
        <f>IF(B1095="mandag",MedarbejderData!$V$31,"0")+IF(B1095="tirsdag",MedarbejderData!$W$31,"0")+IF(B1095="Onsdag",MedarbejderData!$X$31,"0")+IF(B1095="torsdag",MedarbejderData!$Y$31,"0")+IF(B1095="fredag",MedarbejderData!$Z$31,"0")+IF(B1095="lørdag",MedarbejderData!$AA$31,"0")+IF(B1095="søndag",MedarbejderData!$AB$31,"0")</f>
        <v>0</v>
      </c>
      <c r="F1095" s="254"/>
      <c r="G1095" s="254"/>
      <c r="H1095" s="254"/>
      <c r="I1095" s="254"/>
      <c r="J1095" s="258">
        <f>IF(E1095+F1095+G1095&lt;Beregningsdata!$G$18,E1095+F1095+G1095,E1095+F1095+G1095-Beregningsdata!$G$17)</f>
        <v>0</v>
      </c>
      <c r="K1095" s="259" t="str">
        <f>IF(J1095&gt;Beregningsdata!$G$26,Beregningsdata!$F$26,IF(AND(J1095&lt;J1095+Beregningsdata!$F$26,J1095&gt;Beregningsdata!$F$25),J1095-Beregningsdata!$F$25,""))</f>
        <v/>
      </c>
      <c r="L1095" s="259" t="str">
        <f>IF(J1095&gt;Beregningsdata!$F$27,J1095-Beregningsdata!$F$27,"")</f>
        <v/>
      </c>
      <c r="M1095" s="254"/>
      <c r="N1095" s="254"/>
      <c r="O1095" s="254"/>
      <c r="P1095" s="211">
        <f>IF(D1095="Ferie",Beregningsdata!$E$6,"0")+IF(D1095="Feriefridag",Beregningsdata!$E$12,"0")+IF(D1095="Fri",Beregningsdata!$E$11,"0")+IF(D1095="Syg",Beregningsdata!$E$8,"0")+IF(D1095="Barns Sygedag",Beregningsdata!$E$9,"0")+IF(D1095="Barsel",Beregningsdata!$E$10,"0")</f>
        <v>0</v>
      </c>
    </row>
    <row r="1096" spans="1:16" ht="16.5" x14ac:dyDescent="0.25">
      <c r="A1096" s="173" t="str">
        <f t="shared" si="116"/>
        <v/>
      </c>
      <c r="B1096" s="174" t="str">
        <f t="shared" si="117"/>
        <v>Søndag</v>
      </c>
      <c r="C1096" s="176">
        <f t="shared" si="118"/>
        <v>43758</v>
      </c>
      <c r="D1096" s="253"/>
      <c r="E1096" s="287">
        <f>IF(B1096="mandag",MedarbejderData!$V$31,"0")+IF(B1096="tirsdag",MedarbejderData!$W$31,"0")+IF(B1096="Onsdag",MedarbejderData!$X$31,"0")+IF(B1096="torsdag",MedarbejderData!$Y$31,"0")+IF(B1096="fredag",MedarbejderData!$Z$31,"0")+IF(B1096="lørdag",MedarbejderData!$AA$31,"0")+IF(B1096="søndag",MedarbejderData!$AB$31,"0")</f>
        <v>0</v>
      </c>
      <c r="F1096" s="254"/>
      <c r="G1096" s="254"/>
      <c r="H1096" s="254"/>
      <c r="I1096" s="254"/>
      <c r="J1096" s="258">
        <f>IF(E1096+F1096+G1096&lt;Beregningsdata!$G$18,E1096+F1096+G1096,E1096+F1096+G1096-Beregningsdata!$G$17)</f>
        <v>0</v>
      </c>
      <c r="K1096" s="259" t="str">
        <f>IF(J1096&gt;Beregningsdata!$G$26,Beregningsdata!$F$26,IF(AND(J1096&lt;J1096+Beregningsdata!$F$26,J1096&gt;Beregningsdata!$F$25),J1096-Beregningsdata!$F$25,""))</f>
        <v/>
      </c>
      <c r="L1096" s="259" t="str">
        <f>IF(J1096&gt;Beregningsdata!$F$27,J1096-Beregningsdata!$F$27,"")</f>
        <v/>
      </c>
      <c r="M1096" s="254"/>
      <c r="N1096" s="254"/>
      <c r="O1096" s="254"/>
      <c r="P1096" s="211">
        <f>IF(D1096="Ferie",Beregningsdata!$E$6,"0")+IF(D1096="Feriefridag",Beregningsdata!$E$12,"0")+IF(D1096="Fri",Beregningsdata!$E$11,"0")+IF(D1096="Syg",Beregningsdata!$E$8,"0")+IF(D1096="Barns Sygedag",Beregningsdata!$E$9,"0")+IF(D1096="Barsel",Beregningsdata!$E$10,"0")</f>
        <v>0</v>
      </c>
    </row>
    <row r="1097" spans="1:16" ht="16.5" x14ac:dyDescent="0.25">
      <c r="A1097" s="173">
        <f t="shared" si="116"/>
        <v>43</v>
      </c>
      <c r="B1097" s="174" t="str">
        <f t="shared" si="117"/>
        <v>Mandag</v>
      </c>
      <c r="C1097" s="176">
        <f t="shared" si="118"/>
        <v>43759</v>
      </c>
      <c r="D1097" s="253"/>
      <c r="E1097" s="287">
        <f>IF(B1097="mandag",MedarbejderData!$V$31,"0")+IF(B1097="tirsdag",MedarbejderData!$W$31,"0")+IF(B1097="Onsdag",MedarbejderData!$X$31,"0")+IF(B1097="torsdag",MedarbejderData!$Y$31,"0")+IF(B1097="fredag",MedarbejderData!$Z$31,"0")+IF(B1097="lørdag",MedarbejderData!$AA$31,"0")+IF(B1097="søndag",MedarbejderData!$AB$31,"0")</f>
        <v>0</v>
      </c>
      <c r="F1097" s="254"/>
      <c r="G1097" s="254"/>
      <c r="H1097" s="254"/>
      <c r="I1097" s="254"/>
      <c r="J1097" s="258">
        <f>IF(E1097+F1097+G1097&lt;Beregningsdata!$G$18,E1097+F1097+G1097,E1097+F1097+G1097-Beregningsdata!$G$17)</f>
        <v>0</v>
      </c>
      <c r="K1097" s="259" t="str">
        <f>IF(J1097&gt;Beregningsdata!$G$26,Beregningsdata!$F$26,IF(AND(J1097&lt;J1097+Beregningsdata!$F$26,J1097&gt;Beregningsdata!$F$25),J1097-Beregningsdata!$F$25,""))</f>
        <v/>
      </c>
      <c r="L1097" s="259" t="str">
        <f>IF(J1097&gt;Beregningsdata!$F$27,J1097-Beregningsdata!$F$27,"")</f>
        <v/>
      </c>
      <c r="M1097" s="254"/>
      <c r="N1097" s="254"/>
      <c r="O1097" s="254"/>
      <c r="P1097" s="211">
        <f>IF(D1097="Ferie",Beregningsdata!$E$6,"0")+IF(D1097="Feriefridag",Beregningsdata!$E$12,"0")+IF(D1097="Fri",Beregningsdata!$E$11,"0")+IF(D1097="Syg",Beregningsdata!$E$8,"0")+IF(D1097="Barns Sygedag",Beregningsdata!$E$9,"0")+IF(D1097="Barsel",Beregningsdata!$E$10,"0")</f>
        <v>0</v>
      </c>
    </row>
    <row r="1098" spans="1:16" ht="16.5" x14ac:dyDescent="0.25">
      <c r="A1098" s="173" t="str">
        <f t="shared" si="116"/>
        <v/>
      </c>
      <c r="B1098" s="174" t="str">
        <f t="shared" si="117"/>
        <v>Tirsdag</v>
      </c>
      <c r="C1098" s="176">
        <f t="shared" si="118"/>
        <v>43760</v>
      </c>
      <c r="D1098" s="253"/>
      <c r="E1098" s="287">
        <f>IF(B1098="mandag",MedarbejderData!$V$31,"0")+IF(B1098="tirsdag",MedarbejderData!$W$31,"0")+IF(B1098="Onsdag",MedarbejderData!$X$31,"0")+IF(B1098="torsdag",MedarbejderData!$Y$31,"0")+IF(B1098="fredag",MedarbejderData!$Z$31,"0")+IF(B1098="lørdag",MedarbejderData!$AA$31,"0")+IF(B1098="søndag",MedarbejderData!$AB$31,"0")</f>
        <v>0</v>
      </c>
      <c r="F1098" s="254"/>
      <c r="G1098" s="254"/>
      <c r="H1098" s="254"/>
      <c r="I1098" s="254"/>
      <c r="J1098" s="258">
        <f>IF(E1098+F1098+G1098&lt;Beregningsdata!$G$18,E1098+F1098+G1098,E1098+F1098+G1098-Beregningsdata!$G$17)</f>
        <v>0</v>
      </c>
      <c r="K1098" s="259" t="str">
        <f>IF(J1098&gt;Beregningsdata!$G$26,Beregningsdata!$F$26,IF(AND(J1098&lt;J1098+Beregningsdata!$F$26,J1098&gt;Beregningsdata!$F$25),J1098-Beregningsdata!$F$25,""))</f>
        <v/>
      </c>
      <c r="L1098" s="259" t="str">
        <f>IF(J1098&gt;Beregningsdata!$F$27,J1098-Beregningsdata!$F$27,"")</f>
        <v/>
      </c>
      <c r="M1098" s="254"/>
      <c r="N1098" s="254"/>
      <c r="O1098" s="254"/>
      <c r="P1098" s="211">
        <f>IF(D1098="Ferie",Beregningsdata!$E$6,"0")+IF(D1098="Feriefridag",Beregningsdata!$E$12,"0")+IF(D1098="Fri",Beregningsdata!$E$11,"0")+IF(D1098="Syg",Beregningsdata!$E$8,"0")+IF(D1098="Barns Sygedag",Beregningsdata!$E$9,"0")+IF(D1098="Barsel",Beregningsdata!$E$10,"0")</f>
        <v>0</v>
      </c>
    </row>
    <row r="1099" spans="1:16" ht="16.5" x14ac:dyDescent="0.25">
      <c r="A1099" s="173" t="str">
        <f t="shared" si="116"/>
        <v/>
      </c>
      <c r="B1099" s="174" t="str">
        <f t="shared" si="117"/>
        <v>Onsdag</v>
      </c>
      <c r="C1099" s="176">
        <f t="shared" si="118"/>
        <v>43761</v>
      </c>
      <c r="D1099" s="253"/>
      <c r="E1099" s="287">
        <f>IF(B1099="mandag",MedarbejderData!$V$31,"0")+IF(B1099="tirsdag",MedarbejderData!$W$31,"0")+IF(B1099="Onsdag",MedarbejderData!$X$31,"0")+IF(B1099="torsdag",MedarbejderData!$Y$31,"0")+IF(B1099="fredag",MedarbejderData!$Z$31,"0")+IF(B1099="lørdag",MedarbejderData!$AA$31,"0")+IF(B1099="søndag",MedarbejderData!$AB$31,"0")</f>
        <v>0</v>
      </c>
      <c r="F1099" s="254"/>
      <c r="G1099" s="254"/>
      <c r="H1099" s="254"/>
      <c r="I1099" s="254"/>
      <c r="J1099" s="258">
        <f>IF(E1099+F1099+G1099&lt;Beregningsdata!$G$18,E1099+F1099+G1099,E1099+F1099+G1099-Beregningsdata!$G$17)</f>
        <v>0</v>
      </c>
      <c r="K1099" s="259" t="str">
        <f>IF(J1099&gt;Beregningsdata!$G$26,Beregningsdata!$F$26,IF(AND(J1099&lt;J1099+Beregningsdata!$F$26,J1099&gt;Beregningsdata!$F$25),J1099-Beregningsdata!$F$25,""))</f>
        <v/>
      </c>
      <c r="L1099" s="259" t="str">
        <f>IF(J1099&gt;Beregningsdata!$F$27,J1099-Beregningsdata!$F$27,"")</f>
        <v/>
      </c>
      <c r="M1099" s="254"/>
      <c r="N1099" s="254"/>
      <c r="O1099" s="254"/>
      <c r="P1099" s="211">
        <f>IF(D1099="Ferie",Beregningsdata!$E$6,"0")+IF(D1099="Feriefridag",Beregningsdata!$E$12,"0")+IF(D1099="Fri",Beregningsdata!$E$11,"0")+IF(D1099="Syg",Beregningsdata!$E$8,"0")+IF(D1099="Barns Sygedag",Beregningsdata!$E$9,"0")+IF(D1099="Barsel",Beregningsdata!$E$10,"0")</f>
        <v>0</v>
      </c>
    </row>
    <row r="1100" spans="1:16" ht="16.5" x14ac:dyDescent="0.25">
      <c r="A1100" s="173" t="str">
        <f t="shared" si="116"/>
        <v/>
      </c>
      <c r="B1100" s="174" t="str">
        <f t="shared" si="117"/>
        <v>Torsdag</v>
      </c>
      <c r="C1100" s="176">
        <f t="shared" si="118"/>
        <v>43762</v>
      </c>
      <c r="D1100" s="253"/>
      <c r="E1100" s="287">
        <f>IF(B1100="mandag",MedarbejderData!$V$31,"0")+IF(B1100="tirsdag",MedarbejderData!$W$31,"0")+IF(B1100="Onsdag",MedarbejderData!$X$31,"0")+IF(B1100="torsdag",MedarbejderData!$Y$31,"0")+IF(B1100="fredag",MedarbejderData!$Z$31,"0")+IF(B1100="lørdag",MedarbejderData!$AA$31,"0")+IF(B1100="søndag",MedarbejderData!$AB$31,"0")</f>
        <v>0</v>
      </c>
      <c r="F1100" s="254"/>
      <c r="G1100" s="254"/>
      <c r="H1100" s="254"/>
      <c r="I1100" s="254"/>
      <c r="J1100" s="258">
        <f>IF(E1100+F1100+G1100&lt;Beregningsdata!$G$18,E1100+F1100+G1100,E1100+F1100+G1100-Beregningsdata!$G$17)</f>
        <v>0</v>
      </c>
      <c r="K1100" s="259" t="str">
        <f>IF(J1100&gt;Beregningsdata!$G$26,Beregningsdata!$F$26,IF(AND(J1100&lt;J1100+Beregningsdata!$F$26,J1100&gt;Beregningsdata!$F$25),J1100-Beregningsdata!$F$25,""))</f>
        <v/>
      </c>
      <c r="L1100" s="259" t="str">
        <f>IF(J1100&gt;Beregningsdata!$F$27,J1100-Beregningsdata!$F$27,"")</f>
        <v/>
      </c>
      <c r="M1100" s="254"/>
      <c r="N1100" s="254"/>
      <c r="O1100" s="254"/>
      <c r="P1100" s="211">
        <f>IF(D1100="Ferie",Beregningsdata!$E$6,"0")+IF(D1100="Feriefridag",Beregningsdata!$E$12,"0")+IF(D1100="Fri",Beregningsdata!$E$11,"0")+IF(D1100="Syg",Beregningsdata!$E$8,"0")+IF(D1100="Barns Sygedag",Beregningsdata!$E$9,"0")+IF(D1100="Barsel",Beregningsdata!$E$10,"0")</f>
        <v>0</v>
      </c>
    </row>
    <row r="1101" spans="1:16" ht="16.5" x14ac:dyDescent="0.25">
      <c r="A1101" s="173" t="str">
        <f t="shared" si="116"/>
        <v/>
      </c>
      <c r="B1101" s="174" t="str">
        <f t="shared" si="117"/>
        <v>Fredag</v>
      </c>
      <c r="C1101" s="176">
        <f t="shared" si="118"/>
        <v>43763</v>
      </c>
      <c r="D1101" s="253"/>
      <c r="E1101" s="287">
        <f>IF(B1101="mandag",MedarbejderData!$V$31,"0")+IF(B1101="tirsdag",MedarbejderData!$W$31,"0")+IF(B1101="Onsdag",MedarbejderData!$X$31,"0")+IF(B1101="torsdag",MedarbejderData!$Y$31,"0")+IF(B1101="fredag",MedarbejderData!$Z$31,"0")+IF(B1101="lørdag",MedarbejderData!$AA$31,"0")+IF(B1101="søndag",MedarbejderData!$AB$31,"0")</f>
        <v>0</v>
      </c>
      <c r="F1101" s="254"/>
      <c r="G1101" s="254"/>
      <c r="H1101" s="254"/>
      <c r="I1101" s="254"/>
      <c r="J1101" s="258">
        <f>IF(E1101+F1101+G1101&lt;Beregningsdata!$G$18,E1101+F1101+G1101,E1101+F1101+G1101-Beregningsdata!$G$17)</f>
        <v>0</v>
      </c>
      <c r="K1101" s="259" t="str">
        <f>IF(J1101&gt;Beregningsdata!$G$26,Beregningsdata!$F$26,IF(AND(J1101&lt;J1101+Beregningsdata!$F$26,J1101&gt;Beregningsdata!$F$25),J1101-Beregningsdata!$F$25,""))</f>
        <v/>
      </c>
      <c r="L1101" s="259" t="str">
        <f>IF(J1101&gt;Beregningsdata!$F$27,J1101-Beregningsdata!$F$27,"")</f>
        <v/>
      </c>
      <c r="M1101" s="254"/>
      <c r="N1101" s="254"/>
      <c r="O1101" s="254"/>
      <c r="P1101" s="211">
        <f>IF(D1101="Ferie",Beregningsdata!$E$6,"0")+IF(D1101="Feriefridag",Beregningsdata!$E$12,"0")+IF(D1101="Fri",Beregningsdata!$E$11,"0")+IF(D1101="Syg",Beregningsdata!$E$8,"0")+IF(D1101="Barns Sygedag",Beregningsdata!$E$9,"0")+IF(D1101="Barsel",Beregningsdata!$E$10,"0")</f>
        <v>0</v>
      </c>
    </row>
    <row r="1102" spans="1:16" ht="16.5" x14ac:dyDescent="0.25">
      <c r="A1102" s="173" t="str">
        <f t="shared" si="116"/>
        <v/>
      </c>
      <c r="B1102" s="174" t="str">
        <f t="shared" si="117"/>
        <v>Lørdag</v>
      </c>
      <c r="C1102" s="176">
        <f t="shared" si="118"/>
        <v>43764</v>
      </c>
      <c r="D1102" s="253"/>
      <c r="E1102" s="287">
        <f>IF(B1102="mandag",MedarbejderData!$V$31,"0")+IF(B1102="tirsdag",MedarbejderData!$W$31,"0")+IF(B1102="Onsdag",MedarbejderData!$X$31,"0")+IF(B1102="torsdag",MedarbejderData!$Y$31,"0")+IF(B1102="fredag",MedarbejderData!$Z$31,"0")+IF(B1102="lørdag",MedarbejderData!$AA$31,"0")+IF(B1102="søndag",MedarbejderData!$AB$31,"0")</f>
        <v>0</v>
      </c>
      <c r="F1102" s="254"/>
      <c r="G1102" s="254"/>
      <c r="H1102" s="254"/>
      <c r="I1102" s="254"/>
      <c r="J1102" s="258">
        <f>IF(E1102+F1102+G1102&lt;Beregningsdata!$G$18,E1102+F1102+G1102,E1102+F1102+G1102-Beregningsdata!$G$17)</f>
        <v>0</v>
      </c>
      <c r="K1102" s="259" t="str">
        <f>IF(J1102&gt;Beregningsdata!$G$26,Beregningsdata!$F$26,IF(AND(J1102&lt;J1102+Beregningsdata!$F$26,J1102&gt;Beregningsdata!$F$25),J1102-Beregningsdata!$F$25,""))</f>
        <v/>
      </c>
      <c r="L1102" s="259" t="str">
        <f>IF(J1102&gt;Beregningsdata!$F$27,J1102-Beregningsdata!$F$27,"")</f>
        <v/>
      </c>
      <c r="M1102" s="254"/>
      <c r="N1102" s="254"/>
      <c r="O1102" s="254"/>
      <c r="P1102" s="211">
        <f>IF(D1102="Ferie",Beregningsdata!$E$6,"0")+IF(D1102="Feriefridag",Beregningsdata!$E$12,"0")+IF(D1102="Fri",Beregningsdata!$E$11,"0")+IF(D1102="Syg",Beregningsdata!$E$8,"0")+IF(D1102="Barns Sygedag",Beregningsdata!$E$9,"0")+IF(D1102="Barsel",Beregningsdata!$E$10,"0")</f>
        <v>0</v>
      </c>
    </row>
    <row r="1103" spans="1:16" ht="16.5" x14ac:dyDescent="0.25">
      <c r="A1103" s="173" t="str">
        <f t="shared" si="116"/>
        <v/>
      </c>
      <c r="B1103" s="174" t="str">
        <f t="shared" si="117"/>
        <v>Søndag</v>
      </c>
      <c r="C1103" s="176">
        <f t="shared" si="118"/>
        <v>43765</v>
      </c>
      <c r="D1103" s="253"/>
      <c r="E1103" s="287">
        <f>IF(B1103="mandag",MedarbejderData!$V$31,"0")+IF(B1103="tirsdag",MedarbejderData!$W$31,"0")+IF(B1103="Onsdag",MedarbejderData!$X$31,"0")+IF(B1103="torsdag",MedarbejderData!$Y$31,"0")+IF(B1103="fredag",MedarbejderData!$Z$31,"0")+IF(B1103="lørdag",MedarbejderData!$AA$31,"0")+IF(B1103="søndag",MedarbejderData!$AB$31,"0")</f>
        <v>0</v>
      </c>
      <c r="F1103" s="254"/>
      <c r="G1103" s="254"/>
      <c r="H1103" s="254"/>
      <c r="I1103" s="254"/>
      <c r="J1103" s="258">
        <f>IF(E1103+F1103+G1103&lt;Beregningsdata!$G$18,E1103+F1103+G1103,E1103+F1103+G1103-Beregningsdata!$G$17)</f>
        <v>0</v>
      </c>
      <c r="K1103" s="259" t="str">
        <f>IF(J1103&gt;Beregningsdata!$G$26,Beregningsdata!$F$26,IF(AND(J1103&lt;J1103+Beregningsdata!$F$26,J1103&gt;Beregningsdata!$F$25),J1103-Beregningsdata!$F$25,""))</f>
        <v/>
      </c>
      <c r="L1103" s="259" t="str">
        <f>IF(J1103&gt;Beregningsdata!$F$27,J1103-Beregningsdata!$F$27,"")</f>
        <v/>
      </c>
      <c r="M1103" s="254"/>
      <c r="N1103" s="254"/>
      <c r="O1103" s="254"/>
      <c r="P1103" s="211">
        <f>IF(D1103="Ferie",Beregningsdata!$E$6,"0")+IF(D1103="Feriefridag",Beregningsdata!$E$12,"0")+IF(D1103="Fri",Beregningsdata!$E$11,"0")+IF(D1103="Syg",Beregningsdata!$E$8,"0")+IF(D1103="Barns Sygedag",Beregningsdata!$E$9,"0")+IF(D1103="Barsel",Beregningsdata!$E$10,"0")</f>
        <v>0</v>
      </c>
    </row>
    <row r="1104" spans="1:16" ht="16.5" x14ac:dyDescent="0.25">
      <c r="A1104" s="173">
        <f t="shared" si="116"/>
        <v>44</v>
      </c>
      <c r="B1104" s="174" t="str">
        <f t="shared" si="117"/>
        <v>Mandag</v>
      </c>
      <c r="C1104" s="176">
        <f t="shared" si="118"/>
        <v>43766</v>
      </c>
      <c r="D1104" s="253"/>
      <c r="E1104" s="287">
        <f>IF(B1104="mandag",MedarbejderData!$V$31,"0")+IF(B1104="tirsdag",MedarbejderData!$W$31,"0")+IF(B1104="Onsdag",MedarbejderData!$X$31,"0")+IF(B1104="torsdag",MedarbejderData!$Y$31,"0")+IF(B1104="fredag",MedarbejderData!$Z$31,"0")+IF(B1104="lørdag",MedarbejderData!$AA$31,"0")+IF(B1104="søndag",MedarbejderData!$AB$31,"0")</f>
        <v>0</v>
      </c>
      <c r="F1104" s="254"/>
      <c r="G1104" s="254"/>
      <c r="H1104" s="254"/>
      <c r="I1104" s="254"/>
      <c r="J1104" s="258">
        <f>IF(E1104+F1104+G1104&lt;Beregningsdata!$G$18,E1104+F1104+G1104,E1104+F1104+G1104-Beregningsdata!$G$17)</f>
        <v>0</v>
      </c>
      <c r="K1104" s="259" t="str">
        <f>IF(J1104&gt;Beregningsdata!$G$26,Beregningsdata!$F$26,IF(AND(J1104&lt;J1104+Beregningsdata!$F$26,J1104&gt;Beregningsdata!$F$25),J1104-Beregningsdata!$F$25,""))</f>
        <v/>
      </c>
      <c r="L1104" s="259" t="str">
        <f>IF(J1104&gt;Beregningsdata!$F$27,J1104-Beregningsdata!$F$27,"")</f>
        <v/>
      </c>
      <c r="M1104" s="254"/>
      <c r="N1104" s="254"/>
      <c r="O1104" s="254"/>
      <c r="P1104" s="211">
        <f>IF(D1104="Ferie",Beregningsdata!$E$6,"0")+IF(D1104="Feriefridag",Beregningsdata!$E$12,"0")+IF(D1104="Fri",Beregningsdata!$E$11,"0")+IF(D1104="Syg",Beregningsdata!$E$8,"0")+IF(D1104="Barns Sygedag",Beregningsdata!$E$9,"0")+IF(D1104="Barsel",Beregningsdata!$E$10,"0")</f>
        <v>0</v>
      </c>
    </row>
    <row r="1105" spans="1:16" ht="16.5" x14ac:dyDescent="0.25">
      <c r="A1105" s="173" t="str">
        <f t="shared" si="116"/>
        <v/>
      </c>
      <c r="B1105" s="174" t="str">
        <f t="shared" si="117"/>
        <v>Tirsdag</v>
      </c>
      <c r="C1105" s="176">
        <f t="shared" si="118"/>
        <v>43767</v>
      </c>
      <c r="D1105" s="253"/>
      <c r="E1105" s="287">
        <f>IF(B1105="mandag",MedarbejderData!$V$31,"0")+IF(B1105="tirsdag",MedarbejderData!$W$31,"0")+IF(B1105="Onsdag",MedarbejderData!$X$31,"0")+IF(B1105="torsdag",MedarbejderData!$Y$31,"0")+IF(B1105="fredag",MedarbejderData!$Z$31,"0")+IF(B1105="lørdag",MedarbejderData!$AA$31,"0")+IF(B1105="søndag",MedarbejderData!$AB$31,"0")</f>
        <v>0</v>
      </c>
      <c r="F1105" s="254"/>
      <c r="G1105" s="254"/>
      <c r="H1105" s="254"/>
      <c r="I1105" s="254"/>
      <c r="J1105" s="258">
        <f>IF(E1105+F1105+G1105&lt;Beregningsdata!$G$18,E1105+F1105+G1105,E1105+F1105+G1105-Beregningsdata!$G$17)</f>
        <v>0</v>
      </c>
      <c r="K1105" s="259" t="str">
        <f>IF(J1105&gt;Beregningsdata!$G$26,Beregningsdata!$F$26,IF(AND(J1105&lt;J1105+Beregningsdata!$F$26,J1105&gt;Beregningsdata!$F$25),J1105-Beregningsdata!$F$25,""))</f>
        <v/>
      </c>
      <c r="L1105" s="259" t="str">
        <f>IF(J1105&gt;Beregningsdata!$F$27,J1105-Beregningsdata!$F$27,"")</f>
        <v/>
      </c>
      <c r="M1105" s="254"/>
      <c r="N1105" s="254"/>
      <c r="O1105" s="254"/>
      <c r="P1105" s="211">
        <f>IF(D1105="Ferie",Beregningsdata!$E$6,"0")+IF(D1105="Feriefridag",Beregningsdata!$E$12,"0")+IF(D1105="Fri",Beregningsdata!$E$11,"0")+IF(D1105="Syg",Beregningsdata!$E$8,"0")+IF(D1105="Barns Sygedag",Beregningsdata!$E$9,"0")+IF(D1105="Barsel",Beregningsdata!$E$10,"0")</f>
        <v>0</v>
      </c>
    </row>
    <row r="1106" spans="1:16" ht="16.5" x14ac:dyDescent="0.25">
      <c r="A1106" s="173" t="str">
        <f t="shared" si="116"/>
        <v/>
      </c>
      <c r="B1106" s="174" t="str">
        <f t="shared" si="117"/>
        <v>Onsdag</v>
      </c>
      <c r="C1106" s="176">
        <f t="shared" si="118"/>
        <v>43768</v>
      </c>
      <c r="D1106" s="253"/>
      <c r="E1106" s="287">
        <f>IF(B1106="mandag",MedarbejderData!$V$31,"0")+IF(B1106="tirsdag",MedarbejderData!$W$31,"0")+IF(B1106="Onsdag",MedarbejderData!$X$31,"0")+IF(B1106="torsdag",MedarbejderData!$Y$31,"0")+IF(B1106="fredag",MedarbejderData!$Z$31,"0")+IF(B1106="lørdag",MedarbejderData!$AA$31,"0")+IF(B1106="søndag",MedarbejderData!$AB$31,"0")</f>
        <v>0</v>
      </c>
      <c r="F1106" s="254"/>
      <c r="G1106" s="254"/>
      <c r="H1106" s="254"/>
      <c r="I1106" s="254"/>
      <c r="J1106" s="258">
        <f>IF(E1106+F1106+G1106&lt;Beregningsdata!$G$18,E1106+F1106+G1106,E1106+F1106+G1106-Beregningsdata!$G$17)</f>
        <v>0</v>
      </c>
      <c r="K1106" s="259" t="str">
        <f>IF(J1106&gt;Beregningsdata!$G$26,Beregningsdata!$F$26,IF(AND(J1106&lt;J1106+Beregningsdata!$F$26,J1106&gt;Beregningsdata!$F$25),J1106-Beregningsdata!$F$25,""))</f>
        <v/>
      </c>
      <c r="L1106" s="259" t="str">
        <f>IF(J1106&gt;Beregningsdata!$F$27,J1106-Beregningsdata!$F$27,"")</f>
        <v/>
      </c>
      <c r="M1106" s="254"/>
      <c r="N1106" s="254"/>
      <c r="O1106" s="254"/>
      <c r="P1106" s="211">
        <f>IF(D1106="Ferie",Beregningsdata!$E$6,"0")+IF(D1106="Feriefridag",Beregningsdata!$E$12,"0")+IF(D1106="Fri",Beregningsdata!$E$11,"0")+IF(D1106="Syg",Beregningsdata!$E$8,"0")+IF(D1106="Barns Sygedag",Beregningsdata!$E$9,"0")+IF(D1106="Barsel",Beregningsdata!$E$10,"0")</f>
        <v>0</v>
      </c>
    </row>
    <row r="1107" spans="1:16" ht="16.5" x14ac:dyDescent="0.25">
      <c r="A1107" s="173" t="str">
        <f t="shared" si="116"/>
        <v/>
      </c>
      <c r="B1107" s="174" t="str">
        <f t="shared" si="117"/>
        <v>Torsdag</v>
      </c>
      <c r="C1107" s="176">
        <f t="shared" si="118"/>
        <v>43769</v>
      </c>
      <c r="D1107" s="253"/>
      <c r="E1107" s="287">
        <f>IF(B1107="mandag",MedarbejderData!$V$31,"0")+IF(B1107="tirsdag",MedarbejderData!$W$31,"0")+IF(B1107="Onsdag",MedarbejderData!$X$31,"0")+IF(B1107="torsdag",MedarbejderData!$Y$31,"0")+IF(B1107="fredag",MedarbejderData!$Z$31,"0")+IF(B1107="lørdag",MedarbejderData!$AA$31,"0")+IF(B1107="søndag",MedarbejderData!$AB$31,"0")</f>
        <v>0</v>
      </c>
      <c r="F1107" s="254"/>
      <c r="G1107" s="254"/>
      <c r="H1107" s="254"/>
      <c r="I1107" s="254"/>
      <c r="J1107" s="258">
        <f>IF(E1107+F1107+G1107&lt;Beregningsdata!$G$18,E1107+F1107+G1107,E1107+F1107+G1107-Beregningsdata!$G$17)</f>
        <v>0</v>
      </c>
      <c r="K1107" s="259" t="str">
        <f>IF(J1107&gt;Beregningsdata!$G$26,Beregningsdata!$F$26,IF(AND(J1107&lt;J1107+Beregningsdata!$F$26,J1107&gt;Beregningsdata!$F$25),J1107-Beregningsdata!$F$25,""))</f>
        <v/>
      </c>
      <c r="L1107" s="259" t="str">
        <f>IF(J1107&gt;Beregningsdata!$F$27,J1107-Beregningsdata!$F$27,"")</f>
        <v/>
      </c>
      <c r="M1107" s="254"/>
      <c r="N1107" s="254"/>
      <c r="O1107" s="254"/>
      <c r="P1107" s="211">
        <f>IF(D1107="Ferie",Beregningsdata!$E$6,"0")+IF(D1107="Feriefridag",Beregningsdata!$E$12,"0")+IF(D1107="Fri",Beregningsdata!$E$11,"0")+IF(D1107="Syg",Beregningsdata!$E$8,"0")+IF(D1107="Barns Sygedag",Beregningsdata!$E$9,"0")+IF(D1107="Barsel",Beregningsdata!$E$10,"0")</f>
        <v>0</v>
      </c>
    </row>
    <row r="1108" spans="1:16" ht="16.5" x14ac:dyDescent="0.25">
      <c r="A1108" s="173" t="str">
        <f t="shared" si="116"/>
        <v/>
      </c>
      <c r="B1108" s="174" t="str">
        <f t="shared" si="117"/>
        <v>Fredag</v>
      </c>
      <c r="C1108" s="176">
        <f t="shared" si="118"/>
        <v>43770</v>
      </c>
      <c r="D1108" s="253"/>
      <c r="E1108" s="287">
        <f>IF(B1108="mandag",MedarbejderData!$V$31,"0")+IF(B1108="tirsdag",MedarbejderData!$W$31,"0")+IF(B1108="Onsdag",MedarbejderData!$X$31,"0")+IF(B1108="torsdag",MedarbejderData!$Y$31,"0")+IF(B1108="fredag",MedarbejderData!$Z$31,"0")+IF(B1108="lørdag",MedarbejderData!$AA$31,"0")+IF(B1108="søndag",MedarbejderData!$AB$31,"0")</f>
        <v>0</v>
      </c>
      <c r="F1108" s="254"/>
      <c r="G1108" s="254"/>
      <c r="H1108" s="254"/>
      <c r="I1108" s="254"/>
      <c r="J1108" s="258">
        <f>IF(E1108+F1108+G1108&lt;Beregningsdata!$G$18,E1108+F1108+G1108,E1108+F1108+G1108-Beregningsdata!$G$17)</f>
        <v>0</v>
      </c>
      <c r="K1108" s="259" t="str">
        <f>IF(J1108&gt;Beregningsdata!$G$26,Beregningsdata!$F$26,IF(AND(J1108&lt;J1108+Beregningsdata!$F$26,J1108&gt;Beregningsdata!$F$25),J1108-Beregningsdata!$F$25,""))</f>
        <v/>
      </c>
      <c r="L1108" s="259" t="str">
        <f>IF(J1108&gt;Beregningsdata!$F$27,J1108-Beregningsdata!$F$27,"")</f>
        <v/>
      </c>
      <c r="M1108" s="254"/>
      <c r="N1108" s="254"/>
      <c r="O1108" s="254"/>
      <c r="P1108" s="211">
        <f>IF(D1108="Ferie",Beregningsdata!$E$6,"0")+IF(D1108="Feriefridag",Beregningsdata!$E$12,"0")+IF(D1108="Fri",Beregningsdata!$E$11,"0")+IF(D1108="Syg",Beregningsdata!$E$8,"0")+IF(D1108="Barns Sygedag",Beregningsdata!$E$9,"0")+IF(D1108="Barsel",Beregningsdata!$E$10,"0")</f>
        <v>0</v>
      </c>
    </row>
    <row r="1109" spans="1:16" ht="16.5" x14ac:dyDescent="0.25">
      <c r="A1109" s="173" t="str">
        <f t="shared" si="116"/>
        <v/>
      </c>
      <c r="B1109" s="174" t="str">
        <f t="shared" si="117"/>
        <v>Lørdag</v>
      </c>
      <c r="C1109" s="176">
        <f t="shared" si="118"/>
        <v>43771</v>
      </c>
      <c r="D1109" s="253"/>
      <c r="E1109" s="287">
        <f>IF(B1109="mandag",MedarbejderData!$V$31,"0")+IF(B1109="tirsdag",MedarbejderData!$W$31,"0")+IF(B1109="Onsdag",MedarbejderData!$X$31,"0")+IF(B1109="torsdag",MedarbejderData!$Y$31,"0")+IF(B1109="fredag",MedarbejderData!$Z$31,"0")+IF(B1109="lørdag",MedarbejderData!$AA$31,"0")+IF(B1109="søndag",MedarbejderData!$AB$31,"0")</f>
        <v>0</v>
      </c>
      <c r="F1109" s="254"/>
      <c r="G1109" s="254"/>
      <c r="H1109" s="254"/>
      <c r="I1109" s="254"/>
      <c r="J1109" s="258">
        <f>IF(E1109+F1109+G1109&lt;Beregningsdata!$G$18,E1109+F1109+G1109,E1109+F1109+G1109-Beregningsdata!$G$17)</f>
        <v>0</v>
      </c>
      <c r="K1109" s="259" t="str">
        <f>IF(J1109&gt;Beregningsdata!$G$26,Beregningsdata!$F$26,IF(AND(J1109&lt;J1109+Beregningsdata!$F$26,J1109&gt;Beregningsdata!$F$25),J1109-Beregningsdata!$F$25,""))</f>
        <v/>
      </c>
      <c r="L1109" s="259" t="str">
        <f>IF(J1109&gt;Beregningsdata!$F$27,J1109-Beregningsdata!$F$27,"")</f>
        <v/>
      </c>
      <c r="M1109" s="254"/>
      <c r="N1109" s="254"/>
      <c r="O1109" s="254"/>
      <c r="P1109" s="211">
        <f>IF(D1109="Ferie",Beregningsdata!$E$6,"0")+IF(D1109="Feriefridag",Beregningsdata!$E$12,"0")+IF(D1109="Fri",Beregningsdata!$E$11,"0")+IF(D1109="Syg",Beregningsdata!$E$8,"0")+IF(D1109="Barns Sygedag",Beregningsdata!$E$9,"0")+IF(D1109="Barsel",Beregningsdata!$E$10,"0")</f>
        <v>0</v>
      </c>
    </row>
    <row r="1110" spans="1:16" ht="16.5" x14ac:dyDescent="0.25">
      <c r="A1110" s="173" t="str">
        <f t="shared" si="116"/>
        <v/>
      </c>
      <c r="B1110" s="174" t="str">
        <f t="shared" si="117"/>
        <v>Søndag</v>
      </c>
      <c r="C1110" s="176">
        <f t="shared" si="118"/>
        <v>43772</v>
      </c>
      <c r="D1110" s="253"/>
      <c r="E1110" s="287">
        <f>IF(B1110="mandag",MedarbejderData!$V$31,"0")+IF(B1110="tirsdag",MedarbejderData!$W$31,"0")+IF(B1110="Onsdag",MedarbejderData!$X$31,"0")+IF(B1110="torsdag",MedarbejderData!$Y$31,"0")+IF(B1110="fredag",MedarbejderData!$Z$31,"0")+IF(B1110="lørdag",MedarbejderData!$AA$31,"0")+IF(B1110="søndag",MedarbejderData!$AB$31,"0")</f>
        <v>0</v>
      </c>
      <c r="F1110" s="254"/>
      <c r="G1110" s="254"/>
      <c r="H1110" s="254"/>
      <c r="I1110" s="254"/>
      <c r="J1110" s="258">
        <f>IF(E1110+F1110+G1110&lt;Beregningsdata!$G$18,E1110+F1110+G1110,E1110+F1110+G1110-Beregningsdata!$G$17)</f>
        <v>0</v>
      </c>
      <c r="K1110" s="259" t="str">
        <f>IF(J1110&gt;Beregningsdata!$G$26,Beregningsdata!$F$26,IF(AND(J1110&lt;J1110+Beregningsdata!$F$26,J1110&gt;Beregningsdata!$F$25),J1110-Beregningsdata!$F$25,""))</f>
        <v/>
      </c>
      <c r="L1110" s="259" t="str">
        <f>IF(J1110&gt;Beregningsdata!$F$27,J1110-Beregningsdata!$F$27,"")</f>
        <v/>
      </c>
      <c r="M1110" s="254"/>
      <c r="N1110" s="254"/>
      <c r="O1110" s="254"/>
      <c r="P1110" s="211">
        <f>IF(D1110="Ferie",Beregningsdata!$E$6,"0")+IF(D1110="Feriefridag",Beregningsdata!$E$12,"0")+IF(D1110="Fri",Beregningsdata!$E$11,"0")+IF(D1110="Syg",Beregningsdata!$E$8,"0")+IF(D1110="Barns Sygedag",Beregningsdata!$E$9,"0")+IF(D1110="Barsel",Beregningsdata!$E$10,"0")</f>
        <v>0</v>
      </c>
    </row>
    <row r="1111" spans="1:16" ht="16.5" x14ac:dyDescent="0.25">
      <c r="A1111" s="173">
        <f t="shared" si="116"/>
        <v>45</v>
      </c>
      <c r="B1111" s="174" t="str">
        <f t="shared" si="117"/>
        <v>Mandag</v>
      </c>
      <c r="C1111" s="176">
        <f t="shared" si="118"/>
        <v>43773</v>
      </c>
      <c r="D1111" s="253"/>
      <c r="E1111" s="287">
        <f>IF(B1111="mandag",MedarbejderData!$V$31,"0")+IF(B1111="tirsdag",MedarbejderData!$W$31,"0")+IF(B1111="Onsdag",MedarbejderData!$X$31,"0")+IF(B1111="torsdag",MedarbejderData!$Y$31,"0")+IF(B1111="fredag",MedarbejderData!$Z$31,"0")+IF(B1111="lørdag",MedarbejderData!$AA$31,"0")+IF(B1111="søndag",MedarbejderData!$AB$31,"0")</f>
        <v>0</v>
      </c>
      <c r="F1111" s="254"/>
      <c r="G1111" s="254"/>
      <c r="H1111" s="254"/>
      <c r="I1111" s="254"/>
      <c r="J1111" s="258">
        <f>IF(E1111+F1111+G1111&lt;Beregningsdata!$G$18,E1111+F1111+G1111,E1111+F1111+G1111-Beregningsdata!$G$17)</f>
        <v>0</v>
      </c>
      <c r="K1111" s="259" t="str">
        <f>IF(J1111&gt;Beregningsdata!$G$26,Beregningsdata!$F$26,IF(AND(J1111&lt;J1111+Beregningsdata!$F$26,J1111&gt;Beregningsdata!$F$25),J1111-Beregningsdata!$F$25,""))</f>
        <v/>
      </c>
      <c r="L1111" s="259" t="str">
        <f>IF(J1111&gt;Beregningsdata!$F$27,J1111-Beregningsdata!$F$27,"")</f>
        <v/>
      </c>
      <c r="M1111" s="254"/>
      <c r="N1111" s="254"/>
      <c r="O1111" s="254"/>
      <c r="P1111" s="211">
        <f>IF(D1111="Ferie",Beregningsdata!$E$6,"0")+IF(D1111="Feriefridag",Beregningsdata!$E$12,"0")+IF(D1111="Fri",Beregningsdata!$E$11,"0")+IF(D1111="Syg",Beregningsdata!$E$8,"0")+IF(D1111="Barns Sygedag",Beregningsdata!$E$9,"0")+IF(D1111="Barsel",Beregningsdata!$E$10,"0")</f>
        <v>0</v>
      </c>
    </row>
    <row r="1112" spans="1:16" ht="16.5" x14ac:dyDescent="0.25">
      <c r="A1112" s="173" t="str">
        <f t="shared" si="116"/>
        <v/>
      </c>
      <c r="B1112" s="174" t="str">
        <f t="shared" si="117"/>
        <v>Tirsdag</v>
      </c>
      <c r="C1112" s="176">
        <f t="shared" si="118"/>
        <v>43774</v>
      </c>
      <c r="D1112" s="253"/>
      <c r="E1112" s="287">
        <f>IF(B1112="mandag",MedarbejderData!$V$31,"0")+IF(B1112="tirsdag",MedarbejderData!$W$31,"0")+IF(B1112="Onsdag",MedarbejderData!$X$31,"0")+IF(B1112="torsdag",MedarbejderData!$Y$31,"0")+IF(B1112="fredag",MedarbejderData!$Z$31,"0")+IF(B1112="lørdag",MedarbejderData!$AA$31,"0")+IF(B1112="søndag",MedarbejderData!$AB$31,"0")</f>
        <v>0</v>
      </c>
      <c r="F1112" s="254"/>
      <c r="G1112" s="254"/>
      <c r="H1112" s="254"/>
      <c r="I1112" s="254"/>
      <c r="J1112" s="258">
        <f>IF(E1112+F1112+G1112&lt;Beregningsdata!$G$18,E1112+F1112+G1112,E1112+F1112+G1112-Beregningsdata!$G$17)</f>
        <v>0</v>
      </c>
      <c r="K1112" s="259" t="str">
        <f>IF(J1112&gt;Beregningsdata!$G$26,Beregningsdata!$F$26,IF(AND(J1112&lt;J1112+Beregningsdata!$F$26,J1112&gt;Beregningsdata!$F$25),J1112-Beregningsdata!$F$25,""))</f>
        <v/>
      </c>
      <c r="L1112" s="259" t="str">
        <f>IF(J1112&gt;Beregningsdata!$F$27,J1112-Beregningsdata!$F$27,"")</f>
        <v/>
      </c>
      <c r="M1112" s="254"/>
      <c r="N1112" s="254"/>
      <c r="O1112" s="254"/>
      <c r="P1112" s="211">
        <f>IF(D1112="Ferie",Beregningsdata!$E$6,"0")+IF(D1112="Feriefridag",Beregningsdata!$E$12,"0")+IF(D1112="Fri",Beregningsdata!$E$11,"0")+IF(D1112="Syg",Beregningsdata!$E$8,"0")+IF(D1112="Barns Sygedag",Beregningsdata!$E$9,"0")+IF(D1112="Barsel",Beregningsdata!$E$10,"0")</f>
        <v>0</v>
      </c>
    </row>
    <row r="1113" spans="1:16" ht="16.5" x14ac:dyDescent="0.25">
      <c r="A1113" s="173" t="str">
        <f t="shared" si="116"/>
        <v/>
      </c>
      <c r="B1113" s="174" t="str">
        <f t="shared" si="117"/>
        <v>Onsdag</v>
      </c>
      <c r="C1113" s="176">
        <f t="shared" si="118"/>
        <v>43775</v>
      </c>
      <c r="D1113" s="253"/>
      <c r="E1113" s="287">
        <f>IF(B1113="mandag",MedarbejderData!$V$31,"0")+IF(B1113="tirsdag",MedarbejderData!$W$31,"0")+IF(B1113="Onsdag",MedarbejderData!$X$31,"0")+IF(B1113="torsdag",MedarbejderData!$Y$31,"0")+IF(B1113="fredag",MedarbejderData!$Z$31,"0")+IF(B1113="lørdag",MedarbejderData!$AA$31,"0")+IF(B1113="søndag",MedarbejderData!$AB$31,"0")</f>
        <v>0</v>
      </c>
      <c r="F1113" s="254"/>
      <c r="G1113" s="254"/>
      <c r="H1113" s="254"/>
      <c r="I1113" s="254"/>
      <c r="J1113" s="258">
        <f>IF(E1113+F1113+G1113&lt;Beregningsdata!$G$18,E1113+F1113+G1113,E1113+F1113+G1113-Beregningsdata!$G$17)</f>
        <v>0</v>
      </c>
      <c r="K1113" s="259" t="str">
        <f>IF(J1113&gt;Beregningsdata!$G$26,Beregningsdata!$F$26,IF(AND(J1113&lt;J1113+Beregningsdata!$F$26,J1113&gt;Beregningsdata!$F$25),J1113-Beregningsdata!$F$25,""))</f>
        <v/>
      </c>
      <c r="L1113" s="259" t="str">
        <f>IF(J1113&gt;Beregningsdata!$F$27,J1113-Beregningsdata!$F$27,"")</f>
        <v/>
      </c>
      <c r="M1113" s="254"/>
      <c r="N1113" s="254"/>
      <c r="O1113" s="254"/>
      <c r="P1113" s="211">
        <f>IF(D1113="Ferie",Beregningsdata!$E$6,"0")+IF(D1113="Feriefridag",Beregningsdata!$E$12,"0")+IF(D1113="Fri",Beregningsdata!$E$11,"0")+IF(D1113="Syg",Beregningsdata!$E$8,"0")+IF(D1113="Barns Sygedag",Beregningsdata!$E$9,"0")+IF(D1113="Barsel",Beregningsdata!$E$10,"0")</f>
        <v>0</v>
      </c>
    </row>
    <row r="1114" spans="1:16" ht="16.5" x14ac:dyDescent="0.25">
      <c r="A1114" s="173" t="str">
        <f t="shared" si="116"/>
        <v/>
      </c>
      <c r="B1114" s="174" t="str">
        <f t="shared" si="117"/>
        <v>Torsdag</v>
      </c>
      <c r="C1114" s="176">
        <f t="shared" si="118"/>
        <v>43776</v>
      </c>
      <c r="D1114" s="253"/>
      <c r="E1114" s="287">
        <f>IF(B1114="mandag",MedarbejderData!$V$31,"0")+IF(B1114="tirsdag",MedarbejderData!$W$31,"0")+IF(B1114="Onsdag",MedarbejderData!$X$31,"0")+IF(B1114="torsdag",MedarbejderData!$Y$31,"0")+IF(B1114="fredag",MedarbejderData!$Z$31,"0")+IF(B1114="lørdag",MedarbejderData!$AA$31,"0")+IF(B1114="søndag",MedarbejderData!$AB$31,"0")</f>
        <v>0</v>
      </c>
      <c r="F1114" s="254"/>
      <c r="G1114" s="254"/>
      <c r="H1114" s="254"/>
      <c r="I1114" s="254"/>
      <c r="J1114" s="258">
        <f>IF(E1114+F1114+G1114&lt;Beregningsdata!$G$18,E1114+F1114+G1114,E1114+F1114+G1114-Beregningsdata!$G$17)</f>
        <v>0</v>
      </c>
      <c r="K1114" s="259" t="str">
        <f>IF(J1114&gt;Beregningsdata!$G$26,Beregningsdata!$F$26,IF(AND(J1114&lt;J1114+Beregningsdata!$F$26,J1114&gt;Beregningsdata!$F$25),J1114-Beregningsdata!$F$25,""))</f>
        <v/>
      </c>
      <c r="L1114" s="259" t="str">
        <f>IF(J1114&gt;Beregningsdata!$F$27,J1114-Beregningsdata!$F$27,"")</f>
        <v/>
      </c>
      <c r="M1114" s="254"/>
      <c r="N1114" s="254"/>
      <c r="O1114" s="254"/>
      <c r="P1114" s="211">
        <f>IF(D1114="Ferie",Beregningsdata!$E$6,"0")+IF(D1114="Feriefridag",Beregningsdata!$E$12,"0")+IF(D1114="Fri",Beregningsdata!$E$11,"0")+IF(D1114="Syg",Beregningsdata!$E$8,"0")+IF(D1114="Barns Sygedag",Beregningsdata!$E$9,"0")+IF(D1114="Barsel",Beregningsdata!$E$10,"0")</f>
        <v>0</v>
      </c>
    </row>
    <row r="1115" spans="1:16" ht="16.5" x14ac:dyDescent="0.25">
      <c r="A1115" s="173" t="str">
        <f t="shared" si="116"/>
        <v/>
      </c>
      <c r="B1115" s="174" t="str">
        <f t="shared" si="117"/>
        <v>Fredag</v>
      </c>
      <c r="C1115" s="176">
        <f t="shared" si="118"/>
        <v>43777</v>
      </c>
      <c r="D1115" s="253"/>
      <c r="E1115" s="287">
        <f>IF(B1115="mandag",MedarbejderData!$V$31,"0")+IF(B1115="tirsdag",MedarbejderData!$W$31,"0")+IF(B1115="Onsdag",MedarbejderData!$X$31,"0")+IF(B1115="torsdag",MedarbejderData!$Y$31,"0")+IF(B1115="fredag",MedarbejderData!$Z$31,"0")+IF(B1115="lørdag",MedarbejderData!$AA$31,"0")+IF(B1115="søndag",MedarbejderData!$AB$31,"0")</f>
        <v>0</v>
      </c>
      <c r="F1115" s="254"/>
      <c r="G1115" s="254"/>
      <c r="H1115" s="254"/>
      <c r="I1115" s="254"/>
      <c r="J1115" s="258">
        <f>IF(E1115+F1115+G1115&lt;Beregningsdata!$G$18,E1115+F1115+G1115,E1115+F1115+G1115-Beregningsdata!$G$17)</f>
        <v>0</v>
      </c>
      <c r="K1115" s="259" t="str">
        <f>IF(J1115&gt;Beregningsdata!$G$26,Beregningsdata!$F$26,IF(AND(J1115&lt;J1115+Beregningsdata!$F$26,J1115&gt;Beregningsdata!$F$25),J1115-Beregningsdata!$F$25,""))</f>
        <v/>
      </c>
      <c r="L1115" s="259" t="str">
        <f>IF(J1115&gt;Beregningsdata!$F$27,J1115-Beregningsdata!$F$27,"")</f>
        <v/>
      </c>
      <c r="M1115" s="254"/>
      <c r="N1115" s="254"/>
      <c r="O1115" s="254"/>
      <c r="P1115" s="211">
        <f>IF(D1115="Ferie",Beregningsdata!$E$6,"0")+IF(D1115="Feriefridag",Beregningsdata!$E$12,"0")+IF(D1115="Fri",Beregningsdata!$E$11,"0")+IF(D1115="Syg",Beregningsdata!$E$8,"0")+IF(D1115="Barns Sygedag",Beregningsdata!$E$9,"0")+IF(D1115="Barsel",Beregningsdata!$E$10,"0")</f>
        <v>0</v>
      </c>
    </row>
    <row r="1116" spans="1:16" ht="16.5" x14ac:dyDescent="0.25">
      <c r="A1116" s="173" t="str">
        <f t="shared" si="116"/>
        <v/>
      </c>
      <c r="B1116" s="174" t="str">
        <f t="shared" si="117"/>
        <v>Lørdag</v>
      </c>
      <c r="C1116" s="176">
        <f t="shared" si="118"/>
        <v>43778</v>
      </c>
      <c r="D1116" s="253"/>
      <c r="E1116" s="287">
        <f>IF(B1116="mandag",MedarbejderData!$V$31,"0")+IF(B1116="tirsdag",MedarbejderData!$W$31,"0")+IF(B1116="Onsdag",MedarbejderData!$X$31,"0")+IF(B1116="torsdag",MedarbejderData!$Y$31,"0")+IF(B1116="fredag",MedarbejderData!$Z$31,"0")+IF(B1116="lørdag",MedarbejderData!$AA$31,"0")+IF(B1116="søndag",MedarbejderData!$AB$31,"0")</f>
        <v>0</v>
      </c>
      <c r="F1116" s="254"/>
      <c r="G1116" s="254"/>
      <c r="H1116" s="254"/>
      <c r="I1116" s="254"/>
      <c r="J1116" s="258">
        <f>IF(E1116+F1116+G1116&lt;Beregningsdata!$G$18,E1116+F1116+G1116,E1116+F1116+G1116-Beregningsdata!$G$17)</f>
        <v>0</v>
      </c>
      <c r="K1116" s="259" t="str">
        <f>IF(J1116&gt;Beregningsdata!$G$26,Beregningsdata!$F$26,IF(AND(J1116&lt;J1116+Beregningsdata!$F$26,J1116&gt;Beregningsdata!$F$25),J1116-Beregningsdata!$F$25,""))</f>
        <v/>
      </c>
      <c r="L1116" s="259" t="str">
        <f>IF(J1116&gt;Beregningsdata!$F$27,J1116-Beregningsdata!$F$27,"")</f>
        <v/>
      </c>
      <c r="M1116" s="254"/>
      <c r="N1116" s="254"/>
      <c r="O1116" s="254"/>
      <c r="P1116" s="211">
        <f>IF(D1116="Ferie",Beregningsdata!$E$6,"0")+IF(D1116="Feriefridag",Beregningsdata!$E$12,"0")+IF(D1116="Fri",Beregningsdata!$E$11,"0")+IF(D1116="Syg",Beregningsdata!$E$8,"0")+IF(D1116="Barns Sygedag",Beregningsdata!$E$9,"0")+IF(D1116="Barsel",Beregningsdata!$E$10,"0")</f>
        <v>0</v>
      </c>
    </row>
    <row r="1117" spans="1:16" ht="16.5" x14ac:dyDescent="0.25">
      <c r="A1117" s="173" t="str">
        <f t="shared" si="116"/>
        <v/>
      </c>
      <c r="B1117" s="174" t="str">
        <f t="shared" si="117"/>
        <v>Søndag</v>
      </c>
      <c r="C1117" s="176">
        <f t="shared" si="118"/>
        <v>43779</v>
      </c>
      <c r="D1117" s="253"/>
      <c r="E1117" s="287">
        <f>IF(B1117="mandag",MedarbejderData!$V$31,"0")+IF(B1117="tirsdag",MedarbejderData!$W$31,"0")+IF(B1117="Onsdag",MedarbejderData!$X$31,"0")+IF(B1117="torsdag",MedarbejderData!$Y$31,"0")+IF(B1117="fredag",MedarbejderData!$Z$31,"0")+IF(B1117="lørdag",MedarbejderData!$AA$31,"0")+IF(B1117="søndag",MedarbejderData!$AB$31,"0")</f>
        <v>0</v>
      </c>
      <c r="F1117" s="254"/>
      <c r="G1117" s="254"/>
      <c r="H1117" s="254"/>
      <c r="I1117" s="254"/>
      <c r="J1117" s="258">
        <f>IF(E1117+F1117+G1117&lt;Beregningsdata!$G$18,E1117+F1117+G1117,E1117+F1117+G1117-Beregningsdata!$G$17)</f>
        <v>0</v>
      </c>
      <c r="K1117" s="259" t="str">
        <f>IF(J1117&gt;Beregningsdata!$G$26,Beregningsdata!$F$26,IF(AND(J1117&lt;J1117+Beregningsdata!$F$26,J1117&gt;Beregningsdata!$F$25),J1117-Beregningsdata!$F$25,""))</f>
        <v/>
      </c>
      <c r="L1117" s="259" t="str">
        <f>IF(J1117&gt;Beregningsdata!$F$27,J1117-Beregningsdata!$F$27,"")</f>
        <v/>
      </c>
      <c r="M1117" s="254"/>
      <c r="N1117" s="254"/>
      <c r="O1117" s="254"/>
      <c r="P1117" s="211">
        <f>IF(D1117="Ferie",Beregningsdata!$E$6,"0")+IF(D1117="Feriefridag",Beregningsdata!$E$12,"0")+IF(D1117="Fri",Beregningsdata!$E$11,"0")+IF(D1117="Syg",Beregningsdata!$E$8,"0")+IF(D1117="Barns Sygedag",Beregningsdata!$E$9,"0")+IF(D1117="Barsel",Beregningsdata!$E$10,"0")</f>
        <v>0</v>
      </c>
    </row>
    <row r="1118" spans="1:16" ht="16.5" x14ac:dyDescent="0.25">
      <c r="A1118" s="173">
        <f t="shared" si="116"/>
        <v>46</v>
      </c>
      <c r="B1118" s="174" t="str">
        <f t="shared" si="117"/>
        <v>Mandag</v>
      </c>
      <c r="C1118" s="176">
        <f t="shared" si="118"/>
        <v>43780</v>
      </c>
      <c r="D1118" s="253"/>
      <c r="E1118" s="287">
        <f>IF(B1118="mandag",MedarbejderData!$V$31,"0")+IF(B1118="tirsdag",MedarbejderData!$W$31,"0")+IF(B1118="Onsdag",MedarbejderData!$X$31,"0")+IF(B1118="torsdag",MedarbejderData!$Y$31,"0")+IF(B1118="fredag",MedarbejderData!$Z$31,"0")+IF(B1118="lørdag",MedarbejderData!$AA$31,"0")+IF(B1118="søndag",MedarbejderData!$AB$31,"0")</f>
        <v>0</v>
      </c>
      <c r="F1118" s="254"/>
      <c r="G1118" s="254"/>
      <c r="H1118" s="254"/>
      <c r="I1118" s="254"/>
      <c r="J1118" s="258">
        <f>IF(E1118+F1118+G1118&lt;Beregningsdata!$G$18,E1118+F1118+G1118,E1118+F1118+G1118-Beregningsdata!$G$17)</f>
        <v>0</v>
      </c>
      <c r="K1118" s="259" t="str">
        <f>IF(J1118&gt;Beregningsdata!$G$26,Beregningsdata!$F$26,IF(AND(J1118&lt;J1118+Beregningsdata!$F$26,J1118&gt;Beregningsdata!$F$25),J1118-Beregningsdata!$F$25,""))</f>
        <v/>
      </c>
      <c r="L1118" s="259" t="str">
        <f>IF(J1118&gt;Beregningsdata!$F$27,J1118-Beregningsdata!$F$27,"")</f>
        <v/>
      </c>
      <c r="M1118" s="254"/>
      <c r="N1118" s="254"/>
      <c r="O1118" s="254"/>
      <c r="P1118" s="211">
        <f>IF(D1118="Ferie",Beregningsdata!$E$6,"0")+IF(D1118="Feriefridag",Beregningsdata!$E$12,"0")+IF(D1118="Fri",Beregningsdata!$E$11,"0")+IF(D1118="Syg",Beregningsdata!$E$8,"0")+IF(D1118="Barns Sygedag",Beregningsdata!$E$9,"0")+IF(D1118="Barsel",Beregningsdata!$E$10,"0")</f>
        <v>0</v>
      </c>
    </row>
    <row r="1119" spans="1:16" ht="16.5" x14ac:dyDescent="0.25">
      <c r="A1119" s="173" t="str">
        <f t="shared" si="116"/>
        <v/>
      </c>
      <c r="B1119" s="174" t="str">
        <f t="shared" si="117"/>
        <v>Tirsdag</v>
      </c>
      <c r="C1119" s="176">
        <f t="shared" si="118"/>
        <v>43781</v>
      </c>
      <c r="D1119" s="253"/>
      <c r="E1119" s="287">
        <f>IF(B1119="mandag",MedarbejderData!$V$31,"0")+IF(B1119="tirsdag",MedarbejderData!$W$31,"0")+IF(B1119="Onsdag",MedarbejderData!$X$31,"0")+IF(B1119="torsdag",MedarbejderData!$Y$31,"0")+IF(B1119="fredag",MedarbejderData!$Z$31,"0")+IF(B1119="lørdag",MedarbejderData!$AA$31,"0")+IF(B1119="søndag",MedarbejderData!$AB$31,"0")</f>
        <v>0</v>
      </c>
      <c r="F1119" s="254"/>
      <c r="G1119" s="254"/>
      <c r="H1119" s="254"/>
      <c r="I1119" s="254"/>
      <c r="J1119" s="258">
        <f>IF(E1119+F1119+G1119&lt;Beregningsdata!$G$18,E1119+F1119+G1119,E1119+F1119+G1119-Beregningsdata!$G$17)</f>
        <v>0</v>
      </c>
      <c r="K1119" s="259" t="str">
        <f>IF(J1119&gt;Beregningsdata!$G$26,Beregningsdata!$F$26,IF(AND(J1119&lt;J1119+Beregningsdata!$F$26,J1119&gt;Beregningsdata!$F$25),J1119-Beregningsdata!$F$25,""))</f>
        <v/>
      </c>
      <c r="L1119" s="259" t="str">
        <f>IF(J1119&gt;Beregningsdata!$F$27,J1119-Beregningsdata!$F$27,"")</f>
        <v/>
      </c>
      <c r="M1119" s="254"/>
      <c r="N1119" s="254"/>
      <c r="O1119" s="254"/>
      <c r="P1119" s="211">
        <f>IF(D1119="Ferie",Beregningsdata!$E$6,"0")+IF(D1119="Feriefridag",Beregningsdata!$E$12,"0")+IF(D1119="Fri",Beregningsdata!$E$11,"0")+IF(D1119="Syg",Beregningsdata!$E$8,"0")+IF(D1119="Barns Sygedag",Beregningsdata!$E$9,"0")+IF(D1119="Barsel",Beregningsdata!$E$10,"0")</f>
        <v>0</v>
      </c>
    </row>
    <row r="1120" spans="1:16" ht="16.5" x14ac:dyDescent="0.25">
      <c r="A1120" s="173" t="str">
        <f t="shared" si="116"/>
        <v/>
      </c>
      <c r="B1120" s="174" t="str">
        <f t="shared" si="117"/>
        <v>Onsdag</v>
      </c>
      <c r="C1120" s="176">
        <f t="shared" si="118"/>
        <v>43782</v>
      </c>
      <c r="D1120" s="253"/>
      <c r="E1120" s="287">
        <f>IF(B1120="mandag",MedarbejderData!$V$31,"0")+IF(B1120="tirsdag",MedarbejderData!$W$31,"0")+IF(B1120="Onsdag",MedarbejderData!$X$31,"0")+IF(B1120="torsdag",MedarbejderData!$Y$31,"0")+IF(B1120="fredag",MedarbejderData!$Z$31,"0")+IF(B1120="lørdag",MedarbejderData!$AA$31,"0")+IF(B1120="søndag",MedarbejderData!$AB$31,"0")</f>
        <v>0</v>
      </c>
      <c r="F1120" s="254"/>
      <c r="G1120" s="254"/>
      <c r="H1120" s="254"/>
      <c r="I1120" s="254"/>
      <c r="J1120" s="258">
        <f>IF(E1120+F1120+G1120&lt;Beregningsdata!$G$18,E1120+F1120+G1120,E1120+F1120+G1120-Beregningsdata!$G$17)</f>
        <v>0</v>
      </c>
      <c r="K1120" s="259" t="str">
        <f>IF(J1120&gt;Beregningsdata!$G$26,Beregningsdata!$F$26,IF(AND(J1120&lt;J1120+Beregningsdata!$F$26,J1120&gt;Beregningsdata!$F$25),J1120-Beregningsdata!$F$25,""))</f>
        <v/>
      </c>
      <c r="L1120" s="259" t="str">
        <f>IF(J1120&gt;Beregningsdata!$F$27,J1120-Beregningsdata!$F$27,"")</f>
        <v/>
      </c>
      <c r="M1120" s="254"/>
      <c r="N1120" s="254"/>
      <c r="O1120" s="254"/>
      <c r="P1120" s="211">
        <f>IF(D1120="Ferie",Beregningsdata!$E$6,"0")+IF(D1120="Feriefridag",Beregningsdata!$E$12,"0")+IF(D1120="Fri",Beregningsdata!$E$11,"0")+IF(D1120="Syg",Beregningsdata!$E$8,"0")+IF(D1120="Barns Sygedag",Beregningsdata!$E$9,"0")+IF(D1120="Barsel",Beregningsdata!$E$10,"0")</f>
        <v>0</v>
      </c>
    </row>
    <row r="1121" spans="1:16" ht="16.5" x14ac:dyDescent="0.25">
      <c r="A1121" s="173" t="str">
        <f t="shared" si="116"/>
        <v/>
      </c>
      <c r="B1121" s="174" t="str">
        <f t="shared" si="117"/>
        <v>Torsdag</v>
      </c>
      <c r="C1121" s="176">
        <f t="shared" si="118"/>
        <v>43783</v>
      </c>
      <c r="D1121" s="253"/>
      <c r="E1121" s="287">
        <f>IF(B1121="mandag",MedarbejderData!$V$31,"0")+IF(B1121="tirsdag",MedarbejderData!$W$31,"0")+IF(B1121="Onsdag",MedarbejderData!$X$31,"0")+IF(B1121="torsdag",MedarbejderData!$Y$31,"0")+IF(B1121="fredag",MedarbejderData!$Z$31,"0")+IF(B1121="lørdag",MedarbejderData!$AA$31,"0")+IF(B1121="søndag",MedarbejderData!$AB$31,"0")</f>
        <v>0</v>
      </c>
      <c r="F1121" s="254"/>
      <c r="G1121" s="254"/>
      <c r="H1121" s="254"/>
      <c r="I1121" s="254"/>
      <c r="J1121" s="258">
        <f>IF(E1121+F1121+G1121&lt;Beregningsdata!$G$18,E1121+F1121+G1121,E1121+F1121+G1121-Beregningsdata!$G$17)</f>
        <v>0</v>
      </c>
      <c r="K1121" s="259" t="str">
        <f>IF(J1121&gt;Beregningsdata!$G$26,Beregningsdata!$F$26,IF(AND(J1121&lt;J1121+Beregningsdata!$F$26,J1121&gt;Beregningsdata!$F$25),J1121-Beregningsdata!$F$25,""))</f>
        <v/>
      </c>
      <c r="L1121" s="259" t="str">
        <f>IF(J1121&gt;Beregningsdata!$F$27,J1121-Beregningsdata!$F$27,"")</f>
        <v/>
      </c>
      <c r="M1121" s="254"/>
      <c r="N1121" s="254"/>
      <c r="O1121" s="254"/>
      <c r="P1121" s="211">
        <f>IF(D1121="Ferie",Beregningsdata!$E$6,"0")+IF(D1121="Feriefridag",Beregningsdata!$E$12,"0")+IF(D1121="Fri",Beregningsdata!$E$11,"0")+IF(D1121="Syg",Beregningsdata!$E$8,"0")+IF(D1121="Barns Sygedag",Beregningsdata!$E$9,"0")+IF(D1121="Barsel",Beregningsdata!$E$10,"0")</f>
        <v>0</v>
      </c>
    </row>
    <row r="1122" spans="1:16" ht="16.5" x14ac:dyDescent="0.25">
      <c r="A1122" s="173" t="str">
        <f t="shared" si="116"/>
        <v/>
      </c>
      <c r="B1122" s="174" t="str">
        <f t="shared" si="117"/>
        <v>Fredag</v>
      </c>
      <c r="C1122" s="176">
        <f t="shared" si="118"/>
        <v>43784</v>
      </c>
      <c r="D1122" s="253"/>
      <c r="E1122" s="287">
        <f>IF(B1122="mandag",MedarbejderData!$V$31,"0")+IF(B1122="tirsdag",MedarbejderData!$W$31,"0")+IF(B1122="Onsdag",MedarbejderData!$X$31,"0")+IF(B1122="torsdag",MedarbejderData!$Y$31,"0")+IF(B1122="fredag",MedarbejderData!$Z$31,"0")+IF(B1122="lørdag",MedarbejderData!$AA$31,"0")+IF(B1122="søndag",MedarbejderData!$AB$31,"0")</f>
        <v>0</v>
      </c>
      <c r="F1122" s="254"/>
      <c r="G1122" s="254"/>
      <c r="H1122" s="254"/>
      <c r="I1122" s="254"/>
      <c r="J1122" s="258">
        <f>IF(E1122+F1122+G1122&lt;Beregningsdata!$G$18,E1122+F1122+G1122,E1122+F1122+G1122-Beregningsdata!$G$17)</f>
        <v>0</v>
      </c>
      <c r="K1122" s="259" t="str">
        <f>IF(J1122&gt;Beregningsdata!$G$26,Beregningsdata!$F$26,IF(AND(J1122&lt;J1122+Beregningsdata!$F$26,J1122&gt;Beregningsdata!$F$25),J1122-Beregningsdata!$F$25,""))</f>
        <v/>
      </c>
      <c r="L1122" s="259" t="str">
        <f>IF(J1122&gt;Beregningsdata!$F$27,J1122-Beregningsdata!$F$27,"")</f>
        <v/>
      </c>
      <c r="M1122" s="254"/>
      <c r="N1122" s="254"/>
      <c r="O1122" s="254"/>
      <c r="P1122" s="211">
        <f>IF(D1122="Ferie",Beregningsdata!$E$6,"0")+IF(D1122="Feriefridag",Beregningsdata!$E$12,"0")+IF(D1122="Fri",Beregningsdata!$E$11,"0")+IF(D1122="Syg",Beregningsdata!$E$8,"0")+IF(D1122="Barns Sygedag",Beregningsdata!$E$9,"0")+IF(D1122="Barsel",Beregningsdata!$E$10,"0")</f>
        <v>0</v>
      </c>
    </row>
    <row r="1123" spans="1:16" ht="16.5" x14ac:dyDescent="0.25">
      <c r="A1123" s="173" t="str">
        <f t="shared" si="116"/>
        <v/>
      </c>
      <c r="B1123" s="174" t="str">
        <f t="shared" si="117"/>
        <v>Lørdag</v>
      </c>
      <c r="C1123" s="176">
        <f t="shared" si="118"/>
        <v>43785</v>
      </c>
      <c r="D1123" s="253"/>
      <c r="E1123" s="287">
        <f>IF(B1123="mandag",MedarbejderData!$V$31,"0")+IF(B1123="tirsdag",MedarbejderData!$W$31,"0")+IF(B1123="Onsdag",MedarbejderData!$X$31,"0")+IF(B1123="torsdag",MedarbejderData!$Y$31,"0")+IF(B1123="fredag",MedarbejderData!$Z$31,"0")+IF(B1123="lørdag",MedarbejderData!$AA$31,"0")+IF(B1123="søndag",MedarbejderData!$AB$31,"0")</f>
        <v>0</v>
      </c>
      <c r="F1123" s="254"/>
      <c r="G1123" s="254"/>
      <c r="H1123" s="254"/>
      <c r="I1123" s="254"/>
      <c r="J1123" s="258">
        <f>IF(E1123+F1123+G1123&lt;Beregningsdata!$G$18,E1123+F1123+G1123,E1123+F1123+G1123-Beregningsdata!$G$17)</f>
        <v>0</v>
      </c>
      <c r="K1123" s="259" t="str">
        <f>IF(J1123&gt;Beregningsdata!$G$26,Beregningsdata!$F$26,IF(AND(J1123&lt;J1123+Beregningsdata!$F$26,J1123&gt;Beregningsdata!$F$25),J1123-Beregningsdata!$F$25,""))</f>
        <v/>
      </c>
      <c r="L1123" s="259" t="str">
        <f>IF(J1123&gt;Beregningsdata!$F$27,J1123-Beregningsdata!$F$27,"")</f>
        <v/>
      </c>
      <c r="M1123" s="254"/>
      <c r="N1123" s="254"/>
      <c r="O1123" s="254"/>
      <c r="P1123" s="211">
        <f>IF(D1123="Ferie",Beregningsdata!$E$6,"0")+IF(D1123="Feriefridag",Beregningsdata!$E$12,"0")+IF(D1123="Fri",Beregningsdata!$E$11,"0")+IF(D1123="Syg",Beregningsdata!$E$8,"0")+IF(D1123="Barns Sygedag",Beregningsdata!$E$9,"0")+IF(D1123="Barsel",Beregningsdata!$E$10,"0")</f>
        <v>0</v>
      </c>
    </row>
    <row r="1124" spans="1:16" ht="16.5" x14ac:dyDescent="0.25">
      <c r="A1124" s="173" t="str">
        <f t="shared" si="116"/>
        <v/>
      </c>
      <c r="B1124" s="174" t="str">
        <f t="shared" si="117"/>
        <v>Søndag</v>
      </c>
      <c r="C1124" s="176">
        <f t="shared" si="118"/>
        <v>43786</v>
      </c>
      <c r="D1124" s="253"/>
      <c r="E1124" s="287">
        <f>IF(B1124="mandag",MedarbejderData!$V$31,"0")+IF(B1124="tirsdag",MedarbejderData!$W$31,"0")+IF(B1124="Onsdag",MedarbejderData!$X$31,"0")+IF(B1124="torsdag",MedarbejderData!$Y$31,"0")+IF(B1124="fredag",MedarbejderData!$Z$31,"0")+IF(B1124="lørdag",MedarbejderData!$AA$31,"0")+IF(B1124="søndag",MedarbejderData!$AB$31,"0")</f>
        <v>0</v>
      </c>
      <c r="F1124" s="254"/>
      <c r="G1124" s="254"/>
      <c r="H1124" s="254"/>
      <c r="I1124" s="254"/>
      <c r="J1124" s="258">
        <f>IF(E1124+F1124+G1124&lt;Beregningsdata!$G$18,E1124+F1124+G1124,E1124+F1124+G1124-Beregningsdata!$G$17)</f>
        <v>0</v>
      </c>
      <c r="K1124" s="259" t="str">
        <f>IF(J1124&gt;Beregningsdata!$G$26,Beregningsdata!$F$26,IF(AND(J1124&lt;J1124+Beregningsdata!$F$26,J1124&gt;Beregningsdata!$F$25),J1124-Beregningsdata!$F$25,""))</f>
        <v/>
      </c>
      <c r="L1124" s="259" t="str">
        <f>IF(J1124&gt;Beregningsdata!$F$27,J1124-Beregningsdata!$F$27,"")</f>
        <v/>
      </c>
      <c r="M1124" s="254"/>
      <c r="N1124" s="254"/>
      <c r="O1124" s="254"/>
      <c r="P1124" s="211">
        <f>IF(D1124="Ferie",Beregningsdata!$E$6,"0")+IF(D1124="Feriefridag",Beregningsdata!$E$12,"0")+IF(D1124="Fri",Beregningsdata!$E$11,"0")+IF(D1124="Syg",Beregningsdata!$E$8,"0")+IF(D1124="Barns Sygedag",Beregningsdata!$E$9,"0")+IF(D1124="Barsel",Beregningsdata!$E$10,"0")</f>
        <v>0</v>
      </c>
    </row>
    <row r="1125" spans="1:16" ht="16.5" x14ac:dyDescent="0.25">
      <c r="A1125" s="173">
        <f t="shared" si="116"/>
        <v>47</v>
      </c>
      <c r="B1125" s="174" t="str">
        <f t="shared" si="117"/>
        <v>Mandag</v>
      </c>
      <c r="C1125" s="177">
        <f t="shared" si="118"/>
        <v>43787</v>
      </c>
      <c r="D1125" s="253"/>
      <c r="E1125" s="287">
        <f>IF(B1125="mandag",MedarbejderData!$V$31,"0")+IF(B1125="tirsdag",MedarbejderData!$W$31,"0")+IF(B1125="Onsdag",MedarbejderData!$X$31,"0")+IF(B1125="torsdag",MedarbejderData!$Y$31,"0")+IF(B1125="fredag",MedarbejderData!$Z$31,"0")+IF(B1125="lørdag",MedarbejderData!$AA$31,"0")+IF(B1125="søndag",MedarbejderData!$AB$31,"0")</f>
        <v>0</v>
      </c>
      <c r="F1125" s="254"/>
      <c r="G1125" s="254"/>
      <c r="H1125" s="254"/>
      <c r="I1125" s="254"/>
      <c r="J1125" s="258">
        <f>IF(E1125+F1125+G1125&lt;Beregningsdata!$G$18,E1125+F1125+G1125,E1125+F1125+G1125-Beregningsdata!$G$17)</f>
        <v>0</v>
      </c>
      <c r="K1125" s="259" t="str">
        <f>IF(J1125&gt;Beregningsdata!$G$26,Beregningsdata!$F$26,IF(AND(J1125&lt;J1125+Beregningsdata!$F$26,J1125&gt;Beregningsdata!$F$25),J1125-Beregningsdata!$F$25,""))</f>
        <v/>
      </c>
      <c r="L1125" s="259" t="str">
        <f>IF(J1125&gt;Beregningsdata!$F$27,J1125-Beregningsdata!$F$27,"")</f>
        <v/>
      </c>
      <c r="M1125" s="254"/>
      <c r="N1125" s="254"/>
      <c r="O1125" s="254"/>
      <c r="P1125" s="212">
        <f>IF(D1125="Ferie",Beregningsdata!$E$6,"0")+IF(D1125="Feriefridag",Beregningsdata!$E$12,"0")+IF(D1125="Fri",Beregningsdata!$E$11,"0")+IF(D1125="Syg",Beregningsdata!$E$8,"0")+IF(D1125="Barns Sygedag",Beregningsdata!$E$9,"0")+IF(D1125="Barsel",Beregningsdata!$E$10,"0")</f>
        <v>0</v>
      </c>
    </row>
    <row r="1126" spans="1:16" ht="16.5" x14ac:dyDescent="0.25">
      <c r="A1126" s="178"/>
      <c r="B1126" s="179"/>
      <c r="C1126" s="180"/>
      <c r="D1126" s="206"/>
      <c r="E1126" s="215">
        <f>SUM(E1091:E1125)</f>
        <v>0</v>
      </c>
      <c r="F1126" s="215">
        <f t="shared" ref="F1126:I1126" si="119">SUM(F1091:F1125)</f>
        <v>0</v>
      </c>
      <c r="G1126" s="215">
        <f t="shared" si="119"/>
        <v>0</v>
      </c>
      <c r="H1126" s="215">
        <f t="shared" si="119"/>
        <v>0</v>
      </c>
      <c r="I1126" s="215">
        <f t="shared" si="119"/>
        <v>0</v>
      </c>
      <c r="J1126" s="215">
        <f>SUM(J1091:J1125)</f>
        <v>0</v>
      </c>
      <c r="K1126" s="215">
        <f t="shared" ref="K1126:N1126" si="120">SUM(K1091:K1125)</f>
        <v>0</v>
      </c>
      <c r="L1126" s="215">
        <f t="shared" si="120"/>
        <v>0</v>
      </c>
      <c r="M1126" s="215">
        <f t="shared" si="120"/>
        <v>0</v>
      </c>
      <c r="N1126" s="215">
        <f t="shared" si="120"/>
        <v>0</v>
      </c>
      <c r="O1126" s="215">
        <f>SUM(O1091:O1125)</f>
        <v>0</v>
      </c>
      <c r="P1126" s="221"/>
    </row>
    <row r="1127" spans="1:16" x14ac:dyDescent="0.25">
      <c r="A1127" s="182"/>
      <c r="B1127" s="183"/>
      <c r="C1127" s="183"/>
      <c r="D1127" s="183"/>
      <c r="E1127" s="184"/>
      <c r="F1127" s="184"/>
      <c r="G1127" s="184"/>
      <c r="H1127" s="184"/>
      <c r="I1127" s="184"/>
      <c r="J1127" s="184"/>
      <c r="K1127" s="184"/>
      <c r="L1127" s="184"/>
      <c r="M1127" s="184"/>
      <c r="N1127" s="184"/>
      <c r="O1127" s="184"/>
      <c r="P1127" s="186"/>
    </row>
    <row r="1128" spans="1:16" x14ac:dyDescent="0.25">
      <c r="A1128" s="187" t="s">
        <v>87</v>
      </c>
      <c r="B1128" s="343"/>
      <c r="C1128" s="344"/>
      <c r="D1128" s="267"/>
      <c r="E1128" s="269"/>
      <c r="F1128" s="268"/>
      <c r="G1128" s="185"/>
      <c r="H1128" s="185"/>
      <c r="I1128" s="185"/>
      <c r="J1128" s="185"/>
      <c r="K1128" s="185"/>
      <c r="L1128" s="185"/>
      <c r="M1128" s="185"/>
      <c r="N1128" s="185"/>
      <c r="O1128" s="185"/>
      <c r="P1128" s="186"/>
    </row>
    <row r="1129" spans="1:16" x14ac:dyDescent="0.25">
      <c r="A1129" s="187" t="s">
        <v>87</v>
      </c>
      <c r="B1129" s="343"/>
      <c r="C1129" s="345"/>
      <c r="D1129" s="267"/>
      <c r="E1129" s="269"/>
      <c r="F1129" s="268"/>
      <c r="G1129" s="185"/>
      <c r="H1129" s="185"/>
      <c r="I1129" s="185"/>
      <c r="J1129" s="185"/>
      <c r="K1129" s="185"/>
      <c r="L1129" s="185"/>
      <c r="M1129" s="185"/>
      <c r="N1129" s="185"/>
      <c r="O1129" s="185"/>
      <c r="P1129" s="186"/>
    </row>
    <row r="1130" spans="1:16" x14ac:dyDescent="0.25">
      <c r="A1130" s="187" t="s">
        <v>87</v>
      </c>
      <c r="B1130" s="343"/>
      <c r="C1130" s="345"/>
      <c r="D1130" s="267"/>
      <c r="E1130" s="269"/>
      <c r="F1130" s="268"/>
      <c r="G1130" s="185"/>
      <c r="H1130" s="185"/>
      <c r="I1130" s="185"/>
      <c r="J1130" s="185"/>
      <c r="K1130" s="185"/>
      <c r="L1130" s="185"/>
      <c r="M1130" s="185"/>
      <c r="N1130" s="185"/>
      <c r="O1130" s="185"/>
      <c r="P1130" s="186"/>
    </row>
    <row r="1131" spans="1:16" x14ac:dyDescent="0.25">
      <c r="A1131" s="188"/>
      <c r="B1131" s="189"/>
      <c r="C1131" s="189"/>
      <c r="D1131" s="189"/>
      <c r="E1131" s="190"/>
      <c r="F1131" s="190"/>
      <c r="G1131" s="190"/>
      <c r="H1131" s="190"/>
      <c r="I1131" s="190"/>
      <c r="J1131" s="190"/>
      <c r="K1131" s="190"/>
      <c r="L1131" s="190"/>
      <c r="M1131" s="190"/>
      <c r="N1131" s="190"/>
      <c r="O1131" s="190"/>
      <c r="P1131" s="191"/>
    </row>
    <row r="1132" spans="1:16" x14ac:dyDescent="0.25">
      <c r="A1132" s="192"/>
      <c r="B1132" s="192"/>
      <c r="C1132" s="192"/>
      <c r="D1132" s="192"/>
      <c r="E1132" s="193"/>
      <c r="F1132" s="193"/>
      <c r="G1132" s="193"/>
      <c r="H1132" s="193"/>
      <c r="I1132" s="193"/>
      <c r="J1132" s="193"/>
      <c r="K1132" s="193"/>
      <c r="L1132" s="193"/>
      <c r="M1132" s="193"/>
      <c r="N1132" s="193"/>
      <c r="O1132" s="193"/>
      <c r="P1132" s="192"/>
    </row>
    <row r="1133" spans="1:16" x14ac:dyDescent="0.25">
      <c r="A1133" s="1">
        <v>25</v>
      </c>
    </row>
    <row r="1134" spans="1:16" x14ac:dyDescent="0.25">
      <c r="A1134" s="347" t="s">
        <v>0</v>
      </c>
      <c r="B1134" s="348"/>
      <c r="C1134" s="240" t="s">
        <v>148</v>
      </c>
      <c r="D1134" s="172" t="s">
        <v>1</v>
      </c>
      <c r="E1134" s="265"/>
    </row>
    <row r="1135" spans="1:16" x14ac:dyDescent="0.25">
      <c r="A1135" s="349" t="str">
        <f>MedarbejderData!B32</f>
        <v>n25</v>
      </c>
      <c r="B1135" s="350"/>
      <c r="C1135" s="243" t="str">
        <f>MedarbejderData!C32</f>
        <v>l25</v>
      </c>
      <c r="D1135" s="243" t="str">
        <f>MedarbejderData!D32</f>
        <v>a25</v>
      </c>
      <c r="E1135" s="266"/>
    </row>
    <row r="1136" spans="1:16" ht="28.5" customHeight="1" x14ac:dyDescent="0.25">
      <c r="A1136" s="346" t="s">
        <v>222</v>
      </c>
      <c r="B1136" s="346" t="s">
        <v>150</v>
      </c>
      <c r="C1136" s="346" t="s">
        <v>225</v>
      </c>
      <c r="D1136" s="346" t="s">
        <v>224</v>
      </c>
      <c r="E1136" s="346" t="str">
        <f>Beregningsdata!B21</f>
        <v>Rengøring</v>
      </c>
      <c r="F1136" s="346" t="str">
        <f>Beregningsdata!C21</f>
        <v>Ventilation</v>
      </c>
      <c r="G1136" s="346" t="str">
        <f>Beregningsdata!D21</f>
        <v>Vinduespolering</v>
      </c>
      <c r="H1136" s="346" t="str">
        <f>Beregningsdata!E21</f>
        <v>Rengøring</v>
      </c>
      <c r="I1136" s="346" t="str">
        <f>Beregningsdata!F21</f>
        <v>Graffiti</v>
      </c>
      <c r="J1136" s="346" t="s">
        <v>230</v>
      </c>
      <c r="K1136" s="328" t="s">
        <v>226</v>
      </c>
      <c r="L1136" s="328" t="s">
        <v>60</v>
      </c>
      <c r="M1136" s="328" t="s">
        <v>228</v>
      </c>
      <c r="N1136" s="328" t="s">
        <v>227</v>
      </c>
      <c r="O1136" s="328" t="s">
        <v>229</v>
      </c>
      <c r="P1136" s="346" t="s">
        <v>223</v>
      </c>
    </row>
    <row r="1137" spans="1:16" x14ac:dyDescent="0.25">
      <c r="A1137" s="341"/>
      <c r="B1137" s="341"/>
      <c r="C1137" s="341"/>
      <c r="D1137" s="341"/>
      <c r="E1137" s="341"/>
      <c r="F1137" s="341"/>
      <c r="G1137" s="341"/>
      <c r="H1137" s="341"/>
      <c r="I1137" s="341"/>
      <c r="J1137" s="341"/>
      <c r="K1137" s="330"/>
      <c r="L1137" s="330"/>
      <c r="M1137" s="330"/>
      <c r="N1137" s="330"/>
      <c r="O1137" s="330"/>
      <c r="P1137" s="340"/>
    </row>
    <row r="1138" spans="1:16" ht="16.5" x14ac:dyDescent="0.25">
      <c r="A1138" s="173" t="str">
        <f t="shared" ref="A1138:A1172" si="121">IF(OR(SUM(C1138)&lt;360,AND(ROW()&lt;&gt;3,WEEKDAY(C1138,WDT)&lt;&gt;1)),"",TRUNC((C1138-WEEKDAY(C1138,WDT)-DATE(YEAR(C1138+4-WEEKDAY(C1138,WDT)),1,-10))/7))</f>
        <v/>
      </c>
      <c r="B1138" s="174" t="str">
        <f>PROPER(TEXT(C1138,"dddd"))</f>
        <v>Tirsdag</v>
      </c>
      <c r="C1138" s="175">
        <f>A3</f>
        <v>43753</v>
      </c>
      <c r="D1138" s="253"/>
      <c r="E1138" s="287">
        <f>IF(B1138="mandag",MedarbejderData!$V$32,"0")+IF(B1138="tirsdag",MedarbejderData!$W$32,"0")+IF(B1138="Onsdag",MedarbejderData!$X$32,"0")+IF(B1138="torsdag",MedarbejderData!$Y$32,"0")+IF(B1138="fredag",MedarbejderData!$Z$32,"0")+IF(B1138="lørdag",MedarbejderData!$AA$32,"0")+IF(B1138="søndag",MedarbejderData!$AB$32,"0")</f>
        <v>0</v>
      </c>
      <c r="F1138" s="254"/>
      <c r="G1138" s="254"/>
      <c r="H1138" s="254"/>
      <c r="I1138" s="254"/>
      <c r="J1138" s="258">
        <f>IF(E1138+F1138+G1138&lt;Beregningsdata!$G$18,E1138+F1138+G1138,E1138+F1138+G1138-Beregningsdata!$G$17)</f>
        <v>0</v>
      </c>
      <c r="K1138" s="259" t="str">
        <f>IF(J1138&gt;Beregningsdata!$G$26,Beregningsdata!$F$26,IF(AND(J1138&lt;J1138+Beregningsdata!$F$26,J1138&gt;Beregningsdata!$F$25),J1138-Beregningsdata!$F$25,""))</f>
        <v/>
      </c>
      <c r="L1138" s="259" t="str">
        <f>IF(J1138&gt;Beregningsdata!$F$27,J1138-Beregningsdata!$F$27,"")</f>
        <v/>
      </c>
      <c r="M1138" s="254"/>
      <c r="N1138" s="254"/>
      <c r="O1138" s="254"/>
      <c r="P1138" s="210">
        <f>IF(D1138="Ferie",Beregningsdata!$E$6,"0")+IF(D1138="Feriefridag",Beregningsdata!$E$12,"0")+IF(D1138="Fri",Beregningsdata!$E$11,"0")+IF(D1138="Syg",Beregningsdata!$E$8,"0")+IF(D1138="Barns Sygedag",Beregningsdata!$E$9,"0")+IF(D1138="Barsel",Beregningsdata!$E$10,"0")</f>
        <v>0</v>
      </c>
    </row>
    <row r="1139" spans="1:16" ht="16.5" x14ac:dyDescent="0.25">
      <c r="A1139" s="173" t="str">
        <f t="shared" si="121"/>
        <v/>
      </c>
      <c r="B1139" s="174" t="str">
        <f t="shared" ref="B1139:B1172" si="122">PROPER(TEXT(C1139,"dddd"))</f>
        <v>Onsdag</v>
      </c>
      <c r="C1139" s="176">
        <f>C1138+1</f>
        <v>43754</v>
      </c>
      <c r="D1139" s="253"/>
      <c r="E1139" s="287">
        <f>IF(B1139="mandag",MedarbejderData!$V$32,"0")+IF(B1139="tirsdag",MedarbejderData!$W$32,"0")+IF(B1139="Onsdag",MedarbejderData!$X$32,"0")+IF(B1139="torsdag",MedarbejderData!$Y$32,"0")+IF(B1139="fredag",MedarbejderData!$Z$32,"0")+IF(B1139="lørdag",MedarbejderData!$AA$32,"0")+IF(B1139="søndag",MedarbejderData!$AB$32,"0")</f>
        <v>0</v>
      </c>
      <c r="F1139" s="254"/>
      <c r="G1139" s="254"/>
      <c r="H1139" s="254"/>
      <c r="I1139" s="254"/>
      <c r="J1139" s="258">
        <f>IF(E1139+F1139+G1139&lt;Beregningsdata!$G$18,E1139+F1139+G1139,E1139+F1139+G1139-Beregningsdata!$G$17)</f>
        <v>0</v>
      </c>
      <c r="K1139" s="259" t="str">
        <f>IF(J1139&gt;Beregningsdata!$G$26,Beregningsdata!$F$26,IF(AND(J1139&lt;J1139+Beregningsdata!$F$26,J1139&gt;Beregningsdata!$F$25),J1139-Beregningsdata!$F$25,""))</f>
        <v/>
      </c>
      <c r="L1139" s="259" t="str">
        <f>IF(J1139&gt;Beregningsdata!$F$27,J1139-Beregningsdata!$F$27,"")</f>
        <v/>
      </c>
      <c r="M1139" s="254"/>
      <c r="N1139" s="254"/>
      <c r="O1139" s="254"/>
      <c r="P1139" s="211">
        <f>IF(D1139="Ferie",Beregningsdata!$E$6,"0")+IF(D1139="Feriefridag",Beregningsdata!$E$12,"0")+IF(D1139="Fri",Beregningsdata!$E$11,"0")+IF(D1139="Syg",Beregningsdata!$E$8,"0")+IF(D1139="Barns Sygedag",Beregningsdata!$E$9,"0")+IF(D1139="Barsel",Beregningsdata!$E$10,"0")</f>
        <v>0</v>
      </c>
    </row>
    <row r="1140" spans="1:16" ht="16.5" x14ac:dyDescent="0.25">
      <c r="A1140" s="173" t="str">
        <f t="shared" si="121"/>
        <v/>
      </c>
      <c r="B1140" s="174" t="str">
        <f t="shared" si="122"/>
        <v>Torsdag</v>
      </c>
      <c r="C1140" s="176">
        <f t="shared" ref="C1140:C1172" si="123">C1139+1</f>
        <v>43755</v>
      </c>
      <c r="D1140" s="253"/>
      <c r="E1140" s="287">
        <f>IF(B1140="mandag",MedarbejderData!$V$32,"0")+IF(B1140="tirsdag",MedarbejderData!$W$32,"0")+IF(B1140="Onsdag",MedarbejderData!$X$32,"0")+IF(B1140="torsdag",MedarbejderData!$Y$32,"0")+IF(B1140="fredag",MedarbejderData!$Z$32,"0")+IF(B1140="lørdag",MedarbejderData!$AA$32,"0")+IF(B1140="søndag",MedarbejderData!$AB$32,"0")</f>
        <v>0</v>
      </c>
      <c r="F1140" s="254"/>
      <c r="G1140" s="254"/>
      <c r="H1140" s="254"/>
      <c r="I1140" s="254"/>
      <c r="J1140" s="258">
        <f>IF(E1140+F1140+G1140&lt;Beregningsdata!$G$18,E1140+F1140+G1140,E1140+F1140+G1140-Beregningsdata!$G$17)</f>
        <v>0</v>
      </c>
      <c r="K1140" s="259" t="str">
        <f>IF(J1140&gt;Beregningsdata!$G$26,Beregningsdata!$F$26,IF(AND(J1140&lt;J1140+Beregningsdata!$F$26,J1140&gt;Beregningsdata!$F$25),J1140-Beregningsdata!$F$25,""))</f>
        <v/>
      </c>
      <c r="L1140" s="259" t="str">
        <f>IF(J1140&gt;Beregningsdata!$F$27,J1140-Beregningsdata!$F$27,"")</f>
        <v/>
      </c>
      <c r="M1140" s="254"/>
      <c r="N1140" s="254"/>
      <c r="O1140" s="254"/>
      <c r="P1140" s="211">
        <f>IF(D1140="Ferie",Beregningsdata!$E$6,"0")+IF(D1140="Feriefridag",Beregningsdata!$E$12,"0")+IF(D1140="Fri",Beregningsdata!$E$11,"0")+IF(D1140="Syg",Beregningsdata!$E$8,"0")+IF(D1140="Barns Sygedag",Beregningsdata!$E$9,"0")+IF(D1140="Barsel",Beregningsdata!$E$10,"0")</f>
        <v>0</v>
      </c>
    </row>
    <row r="1141" spans="1:16" ht="16.5" x14ac:dyDescent="0.25">
      <c r="A1141" s="173" t="str">
        <f t="shared" si="121"/>
        <v/>
      </c>
      <c r="B1141" s="174" t="str">
        <f t="shared" si="122"/>
        <v>Fredag</v>
      </c>
      <c r="C1141" s="176">
        <f t="shared" si="123"/>
        <v>43756</v>
      </c>
      <c r="D1141" s="253"/>
      <c r="E1141" s="287">
        <f>IF(B1141="mandag",MedarbejderData!$V$32,"0")+IF(B1141="tirsdag",MedarbejderData!$W$32,"0")+IF(B1141="Onsdag",MedarbejderData!$X$32,"0")+IF(B1141="torsdag",MedarbejderData!$Y$32,"0")+IF(B1141="fredag",MedarbejderData!$Z$32,"0")+IF(B1141="lørdag",MedarbejderData!$AA$32,"0")+IF(B1141="søndag",MedarbejderData!$AB$32,"0")</f>
        <v>0</v>
      </c>
      <c r="F1141" s="254"/>
      <c r="G1141" s="254"/>
      <c r="H1141" s="254"/>
      <c r="I1141" s="254"/>
      <c r="J1141" s="258">
        <f>IF(E1141+F1141+G1141&lt;Beregningsdata!$G$18,E1141+F1141+G1141,E1141+F1141+G1141-Beregningsdata!$G$17)</f>
        <v>0</v>
      </c>
      <c r="K1141" s="259" t="str">
        <f>IF(J1141&gt;Beregningsdata!$G$26,Beregningsdata!$F$26,IF(AND(J1141&lt;J1141+Beregningsdata!$F$26,J1141&gt;Beregningsdata!$F$25),J1141-Beregningsdata!$F$25,""))</f>
        <v/>
      </c>
      <c r="L1141" s="259" t="str">
        <f>IF(J1141&gt;Beregningsdata!$F$27,J1141-Beregningsdata!$F$27,"")</f>
        <v/>
      </c>
      <c r="M1141" s="254"/>
      <c r="N1141" s="254"/>
      <c r="O1141" s="254"/>
      <c r="P1141" s="211">
        <f>IF(D1141="Ferie",Beregningsdata!$E$6,"0")+IF(D1141="Feriefridag",Beregningsdata!$E$12,"0")+IF(D1141="Fri",Beregningsdata!$E$11,"0")+IF(D1141="Syg",Beregningsdata!$E$8,"0")+IF(D1141="Barns Sygedag",Beregningsdata!$E$9,"0")+IF(D1141="Barsel",Beregningsdata!$E$10,"0")</f>
        <v>0</v>
      </c>
    </row>
    <row r="1142" spans="1:16" ht="16.5" x14ac:dyDescent="0.25">
      <c r="A1142" s="173" t="str">
        <f t="shared" si="121"/>
        <v/>
      </c>
      <c r="B1142" s="174" t="str">
        <f t="shared" si="122"/>
        <v>Lørdag</v>
      </c>
      <c r="C1142" s="176">
        <f t="shared" si="123"/>
        <v>43757</v>
      </c>
      <c r="D1142" s="253"/>
      <c r="E1142" s="287">
        <f>IF(B1142="mandag",MedarbejderData!$V$32,"0")+IF(B1142="tirsdag",MedarbejderData!$W$32,"0")+IF(B1142="Onsdag",MedarbejderData!$X$32,"0")+IF(B1142="torsdag",MedarbejderData!$Y$32,"0")+IF(B1142="fredag",MedarbejderData!$Z$32,"0")+IF(B1142="lørdag",MedarbejderData!$AA$32,"0")+IF(B1142="søndag",MedarbejderData!$AB$32,"0")</f>
        <v>0</v>
      </c>
      <c r="F1142" s="254"/>
      <c r="G1142" s="254"/>
      <c r="H1142" s="254"/>
      <c r="I1142" s="254"/>
      <c r="J1142" s="258">
        <f>IF(E1142+F1142+G1142&lt;Beregningsdata!$G$18,E1142+F1142+G1142,E1142+F1142+G1142-Beregningsdata!$G$17)</f>
        <v>0</v>
      </c>
      <c r="K1142" s="259" t="str">
        <f>IF(J1142&gt;Beregningsdata!$G$26,Beregningsdata!$F$26,IF(AND(J1142&lt;J1142+Beregningsdata!$F$26,J1142&gt;Beregningsdata!$F$25),J1142-Beregningsdata!$F$25,""))</f>
        <v/>
      </c>
      <c r="L1142" s="259" t="str">
        <f>IF(J1142&gt;Beregningsdata!$F$27,J1142-Beregningsdata!$F$27,"")</f>
        <v/>
      </c>
      <c r="M1142" s="254"/>
      <c r="N1142" s="254"/>
      <c r="O1142" s="254"/>
      <c r="P1142" s="211">
        <f>IF(D1142="Ferie",Beregningsdata!$E$6,"0")+IF(D1142="Feriefridag",Beregningsdata!$E$12,"0")+IF(D1142="Fri",Beregningsdata!$E$11,"0")+IF(D1142="Syg",Beregningsdata!$E$8,"0")+IF(D1142="Barns Sygedag",Beregningsdata!$E$9,"0")+IF(D1142="Barsel",Beregningsdata!$E$10,"0")</f>
        <v>0</v>
      </c>
    </row>
    <row r="1143" spans="1:16" ht="16.5" x14ac:dyDescent="0.25">
      <c r="A1143" s="173" t="str">
        <f t="shared" si="121"/>
        <v/>
      </c>
      <c r="B1143" s="174" t="str">
        <f t="shared" si="122"/>
        <v>Søndag</v>
      </c>
      <c r="C1143" s="176">
        <f t="shared" si="123"/>
        <v>43758</v>
      </c>
      <c r="D1143" s="253"/>
      <c r="E1143" s="287">
        <f>IF(B1143="mandag",MedarbejderData!$V$32,"0")+IF(B1143="tirsdag",MedarbejderData!$W$32,"0")+IF(B1143="Onsdag",MedarbejderData!$X$32,"0")+IF(B1143="torsdag",MedarbejderData!$Y$32,"0")+IF(B1143="fredag",MedarbejderData!$Z$32,"0")+IF(B1143="lørdag",MedarbejderData!$AA$32,"0")+IF(B1143="søndag",MedarbejderData!$AB$32,"0")</f>
        <v>0</v>
      </c>
      <c r="F1143" s="254"/>
      <c r="G1143" s="254"/>
      <c r="H1143" s="254"/>
      <c r="I1143" s="254"/>
      <c r="J1143" s="258">
        <f>IF(E1143+F1143+G1143&lt;Beregningsdata!$G$18,E1143+F1143+G1143,E1143+F1143+G1143-Beregningsdata!$G$17)</f>
        <v>0</v>
      </c>
      <c r="K1143" s="259" t="str">
        <f>IF(J1143&gt;Beregningsdata!$G$26,Beregningsdata!$F$26,IF(AND(J1143&lt;J1143+Beregningsdata!$F$26,J1143&gt;Beregningsdata!$F$25),J1143-Beregningsdata!$F$25,""))</f>
        <v/>
      </c>
      <c r="L1143" s="259" t="str">
        <f>IF(J1143&gt;Beregningsdata!$F$27,J1143-Beregningsdata!$F$27,"")</f>
        <v/>
      </c>
      <c r="M1143" s="254"/>
      <c r="N1143" s="254"/>
      <c r="O1143" s="254"/>
      <c r="P1143" s="211">
        <f>IF(D1143="Ferie",Beregningsdata!$E$6,"0")+IF(D1143="Feriefridag",Beregningsdata!$E$12,"0")+IF(D1143="Fri",Beregningsdata!$E$11,"0")+IF(D1143="Syg",Beregningsdata!$E$8,"0")+IF(D1143="Barns Sygedag",Beregningsdata!$E$9,"0")+IF(D1143="Barsel",Beregningsdata!$E$10,"0")</f>
        <v>0</v>
      </c>
    </row>
    <row r="1144" spans="1:16" ht="16.5" x14ac:dyDescent="0.25">
      <c r="A1144" s="173">
        <f t="shared" si="121"/>
        <v>43</v>
      </c>
      <c r="B1144" s="174" t="str">
        <f t="shared" si="122"/>
        <v>Mandag</v>
      </c>
      <c r="C1144" s="176">
        <f t="shared" si="123"/>
        <v>43759</v>
      </c>
      <c r="D1144" s="253"/>
      <c r="E1144" s="287">
        <f>IF(B1144="mandag",MedarbejderData!$V$32,"0")+IF(B1144="tirsdag",MedarbejderData!$W$32,"0")+IF(B1144="Onsdag",MedarbejderData!$X$32,"0")+IF(B1144="torsdag",MedarbejderData!$Y$32,"0")+IF(B1144="fredag",MedarbejderData!$Z$32,"0")+IF(B1144="lørdag",MedarbejderData!$AA$32,"0")+IF(B1144="søndag",MedarbejderData!$AB$32,"0")</f>
        <v>0</v>
      </c>
      <c r="F1144" s="254"/>
      <c r="G1144" s="254"/>
      <c r="H1144" s="254"/>
      <c r="I1144" s="254"/>
      <c r="J1144" s="258">
        <f>IF(E1144+F1144+G1144&lt;Beregningsdata!$G$18,E1144+F1144+G1144,E1144+F1144+G1144-Beregningsdata!$G$17)</f>
        <v>0</v>
      </c>
      <c r="K1144" s="259" t="str">
        <f>IF(J1144&gt;Beregningsdata!$G$26,Beregningsdata!$F$26,IF(AND(J1144&lt;J1144+Beregningsdata!$F$26,J1144&gt;Beregningsdata!$F$25),J1144-Beregningsdata!$F$25,""))</f>
        <v/>
      </c>
      <c r="L1144" s="259" t="str">
        <f>IF(J1144&gt;Beregningsdata!$F$27,J1144-Beregningsdata!$F$27,"")</f>
        <v/>
      </c>
      <c r="M1144" s="254"/>
      <c r="N1144" s="254"/>
      <c r="O1144" s="254"/>
      <c r="P1144" s="211">
        <f>IF(D1144="Ferie",Beregningsdata!$E$6,"0")+IF(D1144="Feriefridag",Beregningsdata!$E$12,"0")+IF(D1144="Fri",Beregningsdata!$E$11,"0")+IF(D1144="Syg",Beregningsdata!$E$8,"0")+IF(D1144="Barns Sygedag",Beregningsdata!$E$9,"0")+IF(D1144="Barsel",Beregningsdata!$E$10,"0")</f>
        <v>0</v>
      </c>
    </row>
    <row r="1145" spans="1:16" ht="16.5" x14ac:dyDescent="0.25">
      <c r="A1145" s="173" t="str">
        <f t="shared" si="121"/>
        <v/>
      </c>
      <c r="B1145" s="174" t="str">
        <f t="shared" si="122"/>
        <v>Tirsdag</v>
      </c>
      <c r="C1145" s="176">
        <f t="shared" si="123"/>
        <v>43760</v>
      </c>
      <c r="D1145" s="253"/>
      <c r="E1145" s="287">
        <f>IF(B1145="mandag",MedarbejderData!$V$32,"0")+IF(B1145="tirsdag",MedarbejderData!$W$32,"0")+IF(B1145="Onsdag",MedarbejderData!$X$32,"0")+IF(B1145="torsdag",MedarbejderData!$Y$32,"0")+IF(B1145="fredag",MedarbejderData!$Z$32,"0")+IF(B1145="lørdag",MedarbejderData!$AA$32,"0")+IF(B1145="søndag",MedarbejderData!$AB$32,"0")</f>
        <v>0</v>
      </c>
      <c r="F1145" s="254"/>
      <c r="G1145" s="254"/>
      <c r="H1145" s="254"/>
      <c r="I1145" s="254"/>
      <c r="J1145" s="258">
        <f>IF(E1145+F1145+G1145&lt;Beregningsdata!$G$18,E1145+F1145+G1145,E1145+F1145+G1145-Beregningsdata!$G$17)</f>
        <v>0</v>
      </c>
      <c r="K1145" s="259" t="str">
        <f>IF(J1145&gt;Beregningsdata!$G$26,Beregningsdata!$F$26,IF(AND(J1145&lt;J1145+Beregningsdata!$F$26,J1145&gt;Beregningsdata!$F$25),J1145-Beregningsdata!$F$25,""))</f>
        <v/>
      </c>
      <c r="L1145" s="259" t="str">
        <f>IF(J1145&gt;Beregningsdata!$F$27,J1145-Beregningsdata!$F$27,"")</f>
        <v/>
      </c>
      <c r="M1145" s="254"/>
      <c r="N1145" s="254"/>
      <c r="O1145" s="254"/>
      <c r="P1145" s="211">
        <f>IF(D1145="Ferie",Beregningsdata!$E$6,"0")+IF(D1145="Feriefridag",Beregningsdata!$E$12,"0")+IF(D1145="Fri",Beregningsdata!$E$11,"0")+IF(D1145="Syg",Beregningsdata!$E$8,"0")+IF(D1145="Barns Sygedag",Beregningsdata!$E$9,"0")+IF(D1145="Barsel",Beregningsdata!$E$10,"0")</f>
        <v>0</v>
      </c>
    </row>
    <row r="1146" spans="1:16" ht="16.5" x14ac:dyDescent="0.25">
      <c r="A1146" s="173" t="str">
        <f t="shared" si="121"/>
        <v/>
      </c>
      <c r="B1146" s="174" t="str">
        <f t="shared" si="122"/>
        <v>Onsdag</v>
      </c>
      <c r="C1146" s="176">
        <f t="shared" si="123"/>
        <v>43761</v>
      </c>
      <c r="D1146" s="253"/>
      <c r="E1146" s="287">
        <f>IF(B1146="mandag",MedarbejderData!$V$32,"0")+IF(B1146="tirsdag",MedarbejderData!$W$32,"0")+IF(B1146="Onsdag",MedarbejderData!$X$32,"0")+IF(B1146="torsdag",MedarbejderData!$Y$32,"0")+IF(B1146="fredag",MedarbejderData!$Z$32,"0")+IF(B1146="lørdag",MedarbejderData!$AA$32,"0")+IF(B1146="søndag",MedarbejderData!$AB$32,"0")</f>
        <v>0</v>
      </c>
      <c r="F1146" s="254"/>
      <c r="G1146" s="254"/>
      <c r="H1146" s="254"/>
      <c r="I1146" s="254"/>
      <c r="J1146" s="258">
        <f>IF(E1146+F1146+G1146&lt;Beregningsdata!$G$18,E1146+F1146+G1146,E1146+F1146+G1146-Beregningsdata!$G$17)</f>
        <v>0</v>
      </c>
      <c r="K1146" s="259" t="str">
        <f>IF(J1146&gt;Beregningsdata!$G$26,Beregningsdata!$F$26,IF(AND(J1146&lt;J1146+Beregningsdata!$F$26,J1146&gt;Beregningsdata!$F$25),J1146-Beregningsdata!$F$25,""))</f>
        <v/>
      </c>
      <c r="L1146" s="259" t="str">
        <f>IF(J1146&gt;Beregningsdata!$F$27,J1146-Beregningsdata!$F$27,"")</f>
        <v/>
      </c>
      <c r="M1146" s="254"/>
      <c r="N1146" s="254"/>
      <c r="O1146" s="254"/>
      <c r="P1146" s="211">
        <f>IF(D1146="Ferie",Beregningsdata!$E$6,"0")+IF(D1146="Feriefridag",Beregningsdata!$E$12,"0")+IF(D1146="Fri",Beregningsdata!$E$11,"0")+IF(D1146="Syg",Beregningsdata!$E$8,"0")+IF(D1146="Barns Sygedag",Beregningsdata!$E$9,"0")+IF(D1146="Barsel",Beregningsdata!$E$10,"0")</f>
        <v>0</v>
      </c>
    </row>
    <row r="1147" spans="1:16" ht="16.5" x14ac:dyDescent="0.25">
      <c r="A1147" s="173" t="str">
        <f t="shared" si="121"/>
        <v/>
      </c>
      <c r="B1147" s="174" t="str">
        <f t="shared" si="122"/>
        <v>Torsdag</v>
      </c>
      <c r="C1147" s="176">
        <f t="shared" si="123"/>
        <v>43762</v>
      </c>
      <c r="D1147" s="253"/>
      <c r="E1147" s="287">
        <f>IF(B1147="mandag",MedarbejderData!$V$32,"0")+IF(B1147="tirsdag",MedarbejderData!$W$32,"0")+IF(B1147="Onsdag",MedarbejderData!$X$32,"0")+IF(B1147="torsdag",MedarbejderData!$Y$32,"0")+IF(B1147="fredag",MedarbejderData!$Z$32,"0")+IF(B1147="lørdag",MedarbejderData!$AA$32,"0")+IF(B1147="søndag",MedarbejderData!$AB$32,"0")</f>
        <v>0</v>
      </c>
      <c r="F1147" s="254"/>
      <c r="G1147" s="254"/>
      <c r="H1147" s="254"/>
      <c r="I1147" s="254"/>
      <c r="J1147" s="258">
        <f>IF(E1147+F1147+G1147&lt;Beregningsdata!$G$18,E1147+F1147+G1147,E1147+F1147+G1147-Beregningsdata!$G$17)</f>
        <v>0</v>
      </c>
      <c r="K1147" s="259" t="str">
        <f>IF(J1147&gt;Beregningsdata!$G$26,Beregningsdata!$F$26,IF(AND(J1147&lt;J1147+Beregningsdata!$F$26,J1147&gt;Beregningsdata!$F$25),J1147-Beregningsdata!$F$25,""))</f>
        <v/>
      </c>
      <c r="L1147" s="259" t="str">
        <f>IF(J1147&gt;Beregningsdata!$F$27,J1147-Beregningsdata!$F$27,"")</f>
        <v/>
      </c>
      <c r="M1147" s="254"/>
      <c r="N1147" s="254"/>
      <c r="O1147" s="254"/>
      <c r="P1147" s="211">
        <f>IF(D1147="Ferie",Beregningsdata!$E$6,"0")+IF(D1147="Feriefridag",Beregningsdata!$E$12,"0")+IF(D1147="Fri",Beregningsdata!$E$11,"0")+IF(D1147="Syg",Beregningsdata!$E$8,"0")+IF(D1147="Barns Sygedag",Beregningsdata!$E$9,"0")+IF(D1147="Barsel",Beregningsdata!$E$10,"0")</f>
        <v>0</v>
      </c>
    </row>
    <row r="1148" spans="1:16" ht="16.5" x14ac:dyDescent="0.25">
      <c r="A1148" s="173" t="str">
        <f t="shared" si="121"/>
        <v/>
      </c>
      <c r="B1148" s="174" t="str">
        <f t="shared" si="122"/>
        <v>Fredag</v>
      </c>
      <c r="C1148" s="176">
        <f t="shared" si="123"/>
        <v>43763</v>
      </c>
      <c r="D1148" s="253"/>
      <c r="E1148" s="287">
        <f>IF(B1148="mandag",MedarbejderData!$V$32,"0")+IF(B1148="tirsdag",MedarbejderData!$W$32,"0")+IF(B1148="Onsdag",MedarbejderData!$X$32,"0")+IF(B1148="torsdag",MedarbejderData!$Y$32,"0")+IF(B1148="fredag",MedarbejderData!$Z$32,"0")+IF(B1148="lørdag",MedarbejderData!$AA$32,"0")+IF(B1148="søndag",MedarbejderData!$AB$32,"0")</f>
        <v>0</v>
      </c>
      <c r="F1148" s="254"/>
      <c r="G1148" s="254"/>
      <c r="H1148" s="254"/>
      <c r="I1148" s="254"/>
      <c r="J1148" s="258">
        <f>IF(E1148+F1148+G1148&lt;Beregningsdata!$G$18,E1148+F1148+G1148,E1148+F1148+G1148-Beregningsdata!$G$17)</f>
        <v>0</v>
      </c>
      <c r="K1148" s="259" t="str">
        <f>IF(J1148&gt;Beregningsdata!$G$26,Beregningsdata!$F$26,IF(AND(J1148&lt;J1148+Beregningsdata!$F$26,J1148&gt;Beregningsdata!$F$25),J1148-Beregningsdata!$F$25,""))</f>
        <v/>
      </c>
      <c r="L1148" s="259" t="str">
        <f>IF(J1148&gt;Beregningsdata!$F$27,J1148-Beregningsdata!$F$27,"")</f>
        <v/>
      </c>
      <c r="M1148" s="254"/>
      <c r="N1148" s="254"/>
      <c r="O1148" s="254"/>
      <c r="P1148" s="211">
        <f>IF(D1148="Ferie",Beregningsdata!$E$6,"0")+IF(D1148="Feriefridag",Beregningsdata!$E$12,"0")+IF(D1148="Fri",Beregningsdata!$E$11,"0")+IF(D1148="Syg",Beregningsdata!$E$8,"0")+IF(D1148="Barns Sygedag",Beregningsdata!$E$9,"0")+IF(D1148="Barsel",Beregningsdata!$E$10,"0")</f>
        <v>0</v>
      </c>
    </row>
    <row r="1149" spans="1:16" ht="16.5" x14ac:dyDescent="0.25">
      <c r="A1149" s="173" t="str">
        <f t="shared" si="121"/>
        <v/>
      </c>
      <c r="B1149" s="174" t="str">
        <f t="shared" si="122"/>
        <v>Lørdag</v>
      </c>
      <c r="C1149" s="176">
        <f t="shared" si="123"/>
        <v>43764</v>
      </c>
      <c r="D1149" s="253"/>
      <c r="E1149" s="287">
        <f>IF(B1149="mandag",MedarbejderData!$V$32,"0")+IF(B1149="tirsdag",MedarbejderData!$W$32,"0")+IF(B1149="Onsdag",MedarbejderData!$X$32,"0")+IF(B1149="torsdag",MedarbejderData!$Y$32,"0")+IF(B1149="fredag",MedarbejderData!$Z$32,"0")+IF(B1149="lørdag",MedarbejderData!$AA$32,"0")+IF(B1149="søndag",MedarbejderData!$AB$32,"0")</f>
        <v>0</v>
      </c>
      <c r="F1149" s="254"/>
      <c r="G1149" s="254"/>
      <c r="H1149" s="254"/>
      <c r="I1149" s="254"/>
      <c r="J1149" s="258">
        <f>IF(E1149+F1149+G1149&lt;Beregningsdata!$G$18,E1149+F1149+G1149,E1149+F1149+G1149-Beregningsdata!$G$17)</f>
        <v>0</v>
      </c>
      <c r="K1149" s="259" t="str">
        <f>IF(J1149&gt;Beregningsdata!$G$26,Beregningsdata!$F$26,IF(AND(J1149&lt;J1149+Beregningsdata!$F$26,J1149&gt;Beregningsdata!$F$25),J1149-Beregningsdata!$F$25,""))</f>
        <v/>
      </c>
      <c r="L1149" s="259" t="str">
        <f>IF(J1149&gt;Beregningsdata!$F$27,J1149-Beregningsdata!$F$27,"")</f>
        <v/>
      </c>
      <c r="M1149" s="254"/>
      <c r="N1149" s="254"/>
      <c r="O1149" s="254"/>
      <c r="P1149" s="211">
        <f>IF(D1149="Ferie",Beregningsdata!$E$6,"0")+IF(D1149="Feriefridag",Beregningsdata!$E$12,"0")+IF(D1149="Fri",Beregningsdata!$E$11,"0")+IF(D1149="Syg",Beregningsdata!$E$8,"0")+IF(D1149="Barns Sygedag",Beregningsdata!$E$9,"0")+IF(D1149="Barsel",Beregningsdata!$E$10,"0")</f>
        <v>0</v>
      </c>
    </row>
    <row r="1150" spans="1:16" ht="16.5" x14ac:dyDescent="0.25">
      <c r="A1150" s="173" t="str">
        <f t="shared" si="121"/>
        <v/>
      </c>
      <c r="B1150" s="174" t="str">
        <f t="shared" si="122"/>
        <v>Søndag</v>
      </c>
      <c r="C1150" s="176">
        <f t="shared" si="123"/>
        <v>43765</v>
      </c>
      <c r="D1150" s="253"/>
      <c r="E1150" s="287">
        <f>IF(B1150="mandag",MedarbejderData!$V$32,"0")+IF(B1150="tirsdag",MedarbejderData!$W$32,"0")+IF(B1150="Onsdag",MedarbejderData!$X$32,"0")+IF(B1150="torsdag",MedarbejderData!$Y$32,"0")+IF(B1150="fredag",MedarbejderData!$Z$32,"0")+IF(B1150="lørdag",MedarbejderData!$AA$32,"0")+IF(B1150="søndag",MedarbejderData!$AB$32,"0")</f>
        <v>0</v>
      </c>
      <c r="F1150" s="254"/>
      <c r="G1150" s="254"/>
      <c r="H1150" s="254"/>
      <c r="I1150" s="254"/>
      <c r="J1150" s="258">
        <f>IF(E1150+F1150+G1150&lt;Beregningsdata!$G$18,E1150+F1150+G1150,E1150+F1150+G1150-Beregningsdata!$G$17)</f>
        <v>0</v>
      </c>
      <c r="K1150" s="259" t="str">
        <f>IF(J1150&gt;Beregningsdata!$G$26,Beregningsdata!$F$26,IF(AND(J1150&lt;J1150+Beregningsdata!$F$26,J1150&gt;Beregningsdata!$F$25),J1150-Beregningsdata!$F$25,""))</f>
        <v/>
      </c>
      <c r="L1150" s="259" t="str">
        <f>IF(J1150&gt;Beregningsdata!$F$27,J1150-Beregningsdata!$F$27,"")</f>
        <v/>
      </c>
      <c r="M1150" s="254"/>
      <c r="N1150" s="254"/>
      <c r="O1150" s="254"/>
      <c r="P1150" s="211">
        <f>IF(D1150="Ferie",Beregningsdata!$E$6,"0")+IF(D1150="Feriefridag",Beregningsdata!$E$12,"0")+IF(D1150="Fri",Beregningsdata!$E$11,"0")+IF(D1150="Syg",Beregningsdata!$E$8,"0")+IF(D1150="Barns Sygedag",Beregningsdata!$E$9,"0")+IF(D1150="Barsel",Beregningsdata!$E$10,"0")</f>
        <v>0</v>
      </c>
    </row>
    <row r="1151" spans="1:16" ht="16.5" x14ac:dyDescent="0.25">
      <c r="A1151" s="173">
        <f t="shared" si="121"/>
        <v>44</v>
      </c>
      <c r="B1151" s="174" t="str">
        <f t="shared" si="122"/>
        <v>Mandag</v>
      </c>
      <c r="C1151" s="176">
        <f t="shared" si="123"/>
        <v>43766</v>
      </c>
      <c r="D1151" s="253"/>
      <c r="E1151" s="287">
        <f>IF(B1151="mandag",MedarbejderData!$V$32,"0")+IF(B1151="tirsdag",MedarbejderData!$W$32,"0")+IF(B1151="Onsdag",MedarbejderData!$X$32,"0")+IF(B1151="torsdag",MedarbejderData!$Y$32,"0")+IF(B1151="fredag",MedarbejderData!$Z$32,"0")+IF(B1151="lørdag",MedarbejderData!$AA$32,"0")+IF(B1151="søndag",MedarbejderData!$AB$32,"0")</f>
        <v>0</v>
      </c>
      <c r="F1151" s="254"/>
      <c r="G1151" s="254"/>
      <c r="H1151" s="254"/>
      <c r="I1151" s="254"/>
      <c r="J1151" s="258">
        <f>IF(E1151+F1151+G1151&lt;Beregningsdata!$G$18,E1151+F1151+G1151,E1151+F1151+G1151-Beregningsdata!$G$17)</f>
        <v>0</v>
      </c>
      <c r="K1151" s="259" t="str">
        <f>IF(J1151&gt;Beregningsdata!$G$26,Beregningsdata!$F$26,IF(AND(J1151&lt;J1151+Beregningsdata!$F$26,J1151&gt;Beregningsdata!$F$25),J1151-Beregningsdata!$F$25,""))</f>
        <v/>
      </c>
      <c r="L1151" s="259" t="str">
        <f>IF(J1151&gt;Beregningsdata!$F$27,J1151-Beregningsdata!$F$27,"")</f>
        <v/>
      </c>
      <c r="M1151" s="254"/>
      <c r="N1151" s="254"/>
      <c r="O1151" s="254"/>
      <c r="P1151" s="211">
        <f>IF(D1151="Ferie",Beregningsdata!$E$6,"0")+IF(D1151="Feriefridag",Beregningsdata!$E$12,"0")+IF(D1151="Fri",Beregningsdata!$E$11,"0")+IF(D1151="Syg",Beregningsdata!$E$8,"0")+IF(D1151="Barns Sygedag",Beregningsdata!$E$9,"0")+IF(D1151="Barsel",Beregningsdata!$E$10,"0")</f>
        <v>0</v>
      </c>
    </row>
    <row r="1152" spans="1:16" ht="16.5" x14ac:dyDescent="0.25">
      <c r="A1152" s="173" t="str">
        <f t="shared" si="121"/>
        <v/>
      </c>
      <c r="B1152" s="174" t="str">
        <f t="shared" si="122"/>
        <v>Tirsdag</v>
      </c>
      <c r="C1152" s="176">
        <f t="shared" si="123"/>
        <v>43767</v>
      </c>
      <c r="D1152" s="253"/>
      <c r="E1152" s="287">
        <f>IF(B1152="mandag",MedarbejderData!$V$32,"0")+IF(B1152="tirsdag",MedarbejderData!$W$32,"0")+IF(B1152="Onsdag",MedarbejderData!$X$32,"0")+IF(B1152="torsdag",MedarbejderData!$Y$32,"0")+IF(B1152="fredag",MedarbejderData!$Z$32,"0")+IF(B1152="lørdag",MedarbejderData!$AA$32,"0")+IF(B1152="søndag",MedarbejderData!$AB$32,"0")</f>
        <v>0</v>
      </c>
      <c r="F1152" s="254"/>
      <c r="G1152" s="254"/>
      <c r="H1152" s="254"/>
      <c r="I1152" s="254"/>
      <c r="J1152" s="258">
        <f>IF(E1152+F1152+G1152&lt;Beregningsdata!$G$18,E1152+F1152+G1152,E1152+F1152+G1152-Beregningsdata!$G$17)</f>
        <v>0</v>
      </c>
      <c r="K1152" s="259" t="str">
        <f>IF(J1152&gt;Beregningsdata!$G$26,Beregningsdata!$F$26,IF(AND(J1152&lt;J1152+Beregningsdata!$F$26,J1152&gt;Beregningsdata!$F$25),J1152-Beregningsdata!$F$25,""))</f>
        <v/>
      </c>
      <c r="L1152" s="259" t="str">
        <f>IF(J1152&gt;Beregningsdata!$F$27,J1152-Beregningsdata!$F$27,"")</f>
        <v/>
      </c>
      <c r="M1152" s="254"/>
      <c r="N1152" s="254"/>
      <c r="O1152" s="254"/>
      <c r="P1152" s="211">
        <f>IF(D1152="Ferie",Beregningsdata!$E$6,"0")+IF(D1152="Feriefridag",Beregningsdata!$E$12,"0")+IF(D1152="Fri",Beregningsdata!$E$11,"0")+IF(D1152="Syg",Beregningsdata!$E$8,"0")+IF(D1152="Barns Sygedag",Beregningsdata!$E$9,"0")+IF(D1152="Barsel",Beregningsdata!$E$10,"0")</f>
        <v>0</v>
      </c>
    </row>
    <row r="1153" spans="1:16" ht="16.5" x14ac:dyDescent="0.25">
      <c r="A1153" s="173" t="str">
        <f t="shared" si="121"/>
        <v/>
      </c>
      <c r="B1153" s="174" t="str">
        <f t="shared" si="122"/>
        <v>Onsdag</v>
      </c>
      <c r="C1153" s="176">
        <f t="shared" si="123"/>
        <v>43768</v>
      </c>
      <c r="D1153" s="253"/>
      <c r="E1153" s="287">
        <f>IF(B1153="mandag",MedarbejderData!$V$32,"0")+IF(B1153="tirsdag",MedarbejderData!$W$32,"0")+IF(B1153="Onsdag",MedarbejderData!$X$32,"0")+IF(B1153="torsdag",MedarbejderData!$Y$32,"0")+IF(B1153="fredag",MedarbejderData!$Z$32,"0")+IF(B1153="lørdag",MedarbejderData!$AA$32,"0")+IF(B1153="søndag",MedarbejderData!$AB$32,"0")</f>
        <v>0</v>
      </c>
      <c r="F1153" s="254"/>
      <c r="G1153" s="254"/>
      <c r="H1153" s="254"/>
      <c r="I1153" s="254"/>
      <c r="J1153" s="258">
        <f>IF(E1153+F1153+G1153&lt;Beregningsdata!$G$18,E1153+F1153+G1153,E1153+F1153+G1153-Beregningsdata!$G$17)</f>
        <v>0</v>
      </c>
      <c r="K1153" s="259" t="str">
        <f>IF(J1153&gt;Beregningsdata!$G$26,Beregningsdata!$F$26,IF(AND(J1153&lt;J1153+Beregningsdata!$F$26,J1153&gt;Beregningsdata!$F$25),J1153-Beregningsdata!$F$25,""))</f>
        <v/>
      </c>
      <c r="L1153" s="259" t="str">
        <f>IF(J1153&gt;Beregningsdata!$F$27,J1153-Beregningsdata!$F$27,"")</f>
        <v/>
      </c>
      <c r="M1153" s="254"/>
      <c r="N1153" s="254"/>
      <c r="O1153" s="254"/>
      <c r="P1153" s="211">
        <f>IF(D1153="Ferie",Beregningsdata!$E$6,"0")+IF(D1153="Feriefridag",Beregningsdata!$E$12,"0")+IF(D1153="Fri",Beregningsdata!$E$11,"0")+IF(D1153="Syg",Beregningsdata!$E$8,"0")+IF(D1153="Barns Sygedag",Beregningsdata!$E$9,"0")+IF(D1153="Barsel",Beregningsdata!$E$10,"0")</f>
        <v>0</v>
      </c>
    </row>
    <row r="1154" spans="1:16" ht="16.5" x14ac:dyDescent="0.25">
      <c r="A1154" s="173" t="str">
        <f t="shared" si="121"/>
        <v/>
      </c>
      <c r="B1154" s="174" t="str">
        <f t="shared" si="122"/>
        <v>Torsdag</v>
      </c>
      <c r="C1154" s="176">
        <f t="shared" si="123"/>
        <v>43769</v>
      </c>
      <c r="D1154" s="253"/>
      <c r="E1154" s="287">
        <f>IF(B1154="mandag",MedarbejderData!$V$32,"0")+IF(B1154="tirsdag",MedarbejderData!$W$32,"0")+IF(B1154="Onsdag",MedarbejderData!$X$32,"0")+IF(B1154="torsdag",MedarbejderData!$Y$32,"0")+IF(B1154="fredag",MedarbejderData!$Z$32,"0")+IF(B1154="lørdag",MedarbejderData!$AA$32,"0")+IF(B1154="søndag",MedarbejderData!$AB$32,"0")</f>
        <v>0</v>
      </c>
      <c r="F1154" s="254"/>
      <c r="G1154" s="254"/>
      <c r="H1154" s="254"/>
      <c r="I1154" s="254"/>
      <c r="J1154" s="258">
        <f>IF(E1154+F1154+G1154&lt;Beregningsdata!$G$18,E1154+F1154+G1154,E1154+F1154+G1154-Beregningsdata!$G$17)</f>
        <v>0</v>
      </c>
      <c r="K1154" s="259" t="str">
        <f>IF(J1154&gt;Beregningsdata!$G$26,Beregningsdata!$F$26,IF(AND(J1154&lt;J1154+Beregningsdata!$F$26,J1154&gt;Beregningsdata!$F$25),J1154-Beregningsdata!$F$25,""))</f>
        <v/>
      </c>
      <c r="L1154" s="259" t="str">
        <f>IF(J1154&gt;Beregningsdata!$F$27,J1154-Beregningsdata!$F$27,"")</f>
        <v/>
      </c>
      <c r="M1154" s="254"/>
      <c r="N1154" s="254"/>
      <c r="O1154" s="254"/>
      <c r="P1154" s="211">
        <f>IF(D1154="Ferie",Beregningsdata!$E$6,"0")+IF(D1154="Feriefridag",Beregningsdata!$E$12,"0")+IF(D1154="Fri",Beregningsdata!$E$11,"0")+IF(D1154="Syg",Beregningsdata!$E$8,"0")+IF(D1154="Barns Sygedag",Beregningsdata!$E$9,"0")+IF(D1154="Barsel",Beregningsdata!$E$10,"0")</f>
        <v>0</v>
      </c>
    </row>
    <row r="1155" spans="1:16" ht="16.5" x14ac:dyDescent="0.25">
      <c r="A1155" s="173" t="str">
        <f t="shared" si="121"/>
        <v/>
      </c>
      <c r="B1155" s="174" t="str">
        <f t="shared" si="122"/>
        <v>Fredag</v>
      </c>
      <c r="C1155" s="176">
        <f t="shared" si="123"/>
        <v>43770</v>
      </c>
      <c r="D1155" s="253"/>
      <c r="E1155" s="287">
        <f>IF(B1155="mandag",MedarbejderData!$V$32,"0")+IF(B1155="tirsdag",MedarbejderData!$W$32,"0")+IF(B1155="Onsdag",MedarbejderData!$X$32,"0")+IF(B1155="torsdag",MedarbejderData!$Y$32,"0")+IF(B1155="fredag",MedarbejderData!$Z$32,"0")+IF(B1155="lørdag",MedarbejderData!$AA$32,"0")+IF(B1155="søndag",MedarbejderData!$AB$32,"0")</f>
        <v>0</v>
      </c>
      <c r="F1155" s="254"/>
      <c r="G1155" s="254"/>
      <c r="H1155" s="254"/>
      <c r="I1155" s="254"/>
      <c r="J1155" s="258">
        <f>IF(E1155+F1155+G1155&lt;Beregningsdata!$G$18,E1155+F1155+G1155,E1155+F1155+G1155-Beregningsdata!$G$17)</f>
        <v>0</v>
      </c>
      <c r="K1155" s="259" t="str">
        <f>IF(J1155&gt;Beregningsdata!$G$26,Beregningsdata!$F$26,IF(AND(J1155&lt;J1155+Beregningsdata!$F$26,J1155&gt;Beregningsdata!$F$25),J1155-Beregningsdata!$F$25,""))</f>
        <v/>
      </c>
      <c r="L1155" s="259" t="str">
        <f>IF(J1155&gt;Beregningsdata!$F$27,J1155-Beregningsdata!$F$27,"")</f>
        <v/>
      </c>
      <c r="M1155" s="254"/>
      <c r="N1155" s="254"/>
      <c r="O1155" s="254"/>
      <c r="P1155" s="211">
        <f>IF(D1155="Ferie",Beregningsdata!$E$6,"0")+IF(D1155="Feriefridag",Beregningsdata!$E$12,"0")+IF(D1155="Fri",Beregningsdata!$E$11,"0")+IF(D1155="Syg",Beregningsdata!$E$8,"0")+IF(D1155="Barns Sygedag",Beregningsdata!$E$9,"0")+IF(D1155="Barsel",Beregningsdata!$E$10,"0")</f>
        <v>0</v>
      </c>
    </row>
    <row r="1156" spans="1:16" ht="16.5" x14ac:dyDescent="0.25">
      <c r="A1156" s="173" t="str">
        <f t="shared" si="121"/>
        <v/>
      </c>
      <c r="B1156" s="174" t="str">
        <f t="shared" si="122"/>
        <v>Lørdag</v>
      </c>
      <c r="C1156" s="176">
        <f t="shared" si="123"/>
        <v>43771</v>
      </c>
      <c r="D1156" s="253"/>
      <c r="E1156" s="287">
        <f>IF(B1156="mandag",MedarbejderData!$V$32,"0")+IF(B1156="tirsdag",MedarbejderData!$W$32,"0")+IF(B1156="Onsdag",MedarbejderData!$X$32,"0")+IF(B1156="torsdag",MedarbejderData!$Y$32,"0")+IF(B1156="fredag",MedarbejderData!$Z$32,"0")+IF(B1156="lørdag",MedarbejderData!$AA$32,"0")+IF(B1156="søndag",MedarbejderData!$AB$32,"0")</f>
        <v>0</v>
      </c>
      <c r="F1156" s="254"/>
      <c r="G1156" s="254"/>
      <c r="H1156" s="254"/>
      <c r="I1156" s="254"/>
      <c r="J1156" s="258">
        <f>IF(E1156+F1156+G1156&lt;Beregningsdata!$G$18,E1156+F1156+G1156,E1156+F1156+G1156-Beregningsdata!$G$17)</f>
        <v>0</v>
      </c>
      <c r="K1156" s="259" t="str">
        <f>IF(J1156&gt;Beregningsdata!$G$26,Beregningsdata!$F$26,IF(AND(J1156&lt;J1156+Beregningsdata!$F$26,J1156&gt;Beregningsdata!$F$25),J1156-Beregningsdata!$F$25,""))</f>
        <v/>
      </c>
      <c r="L1156" s="259" t="str">
        <f>IF(J1156&gt;Beregningsdata!$F$27,J1156-Beregningsdata!$F$27,"")</f>
        <v/>
      </c>
      <c r="M1156" s="254"/>
      <c r="N1156" s="254"/>
      <c r="O1156" s="254"/>
      <c r="P1156" s="211">
        <f>IF(D1156="Ferie",Beregningsdata!$E$6,"0")+IF(D1156="Feriefridag",Beregningsdata!$E$12,"0")+IF(D1156="Fri",Beregningsdata!$E$11,"0")+IF(D1156="Syg",Beregningsdata!$E$8,"0")+IF(D1156="Barns Sygedag",Beregningsdata!$E$9,"0")+IF(D1156="Barsel",Beregningsdata!$E$10,"0")</f>
        <v>0</v>
      </c>
    </row>
    <row r="1157" spans="1:16" ht="16.5" x14ac:dyDescent="0.25">
      <c r="A1157" s="173" t="str">
        <f t="shared" si="121"/>
        <v/>
      </c>
      <c r="B1157" s="174" t="str">
        <f t="shared" si="122"/>
        <v>Søndag</v>
      </c>
      <c r="C1157" s="176">
        <f t="shared" si="123"/>
        <v>43772</v>
      </c>
      <c r="D1157" s="253"/>
      <c r="E1157" s="287">
        <f>IF(B1157="mandag",MedarbejderData!$V$32,"0")+IF(B1157="tirsdag",MedarbejderData!$W$32,"0")+IF(B1157="Onsdag",MedarbejderData!$X$32,"0")+IF(B1157="torsdag",MedarbejderData!$Y$32,"0")+IF(B1157="fredag",MedarbejderData!$Z$32,"0")+IF(B1157="lørdag",MedarbejderData!$AA$32,"0")+IF(B1157="søndag",MedarbejderData!$AB$32,"0")</f>
        <v>0</v>
      </c>
      <c r="F1157" s="254"/>
      <c r="G1157" s="254"/>
      <c r="H1157" s="254"/>
      <c r="I1157" s="254"/>
      <c r="J1157" s="258">
        <f>IF(E1157+F1157+G1157&lt;Beregningsdata!$G$18,E1157+F1157+G1157,E1157+F1157+G1157-Beregningsdata!$G$17)</f>
        <v>0</v>
      </c>
      <c r="K1157" s="259" t="str">
        <f>IF(J1157&gt;Beregningsdata!$G$26,Beregningsdata!$F$26,IF(AND(J1157&lt;J1157+Beregningsdata!$F$26,J1157&gt;Beregningsdata!$F$25),J1157-Beregningsdata!$F$25,""))</f>
        <v/>
      </c>
      <c r="L1157" s="259" t="str">
        <f>IF(J1157&gt;Beregningsdata!$F$27,J1157-Beregningsdata!$F$27,"")</f>
        <v/>
      </c>
      <c r="M1157" s="254"/>
      <c r="N1157" s="254"/>
      <c r="O1157" s="254"/>
      <c r="P1157" s="211">
        <f>IF(D1157="Ferie",Beregningsdata!$E$6,"0")+IF(D1157="Feriefridag",Beregningsdata!$E$12,"0")+IF(D1157="Fri",Beregningsdata!$E$11,"0")+IF(D1157="Syg",Beregningsdata!$E$8,"0")+IF(D1157="Barns Sygedag",Beregningsdata!$E$9,"0")+IF(D1157="Barsel",Beregningsdata!$E$10,"0")</f>
        <v>0</v>
      </c>
    </row>
    <row r="1158" spans="1:16" ht="16.5" x14ac:dyDescent="0.25">
      <c r="A1158" s="173">
        <f t="shared" si="121"/>
        <v>45</v>
      </c>
      <c r="B1158" s="174" t="str">
        <f t="shared" si="122"/>
        <v>Mandag</v>
      </c>
      <c r="C1158" s="176">
        <f t="shared" si="123"/>
        <v>43773</v>
      </c>
      <c r="D1158" s="253"/>
      <c r="E1158" s="287">
        <f>IF(B1158="mandag",MedarbejderData!$V$32,"0")+IF(B1158="tirsdag",MedarbejderData!$W$32,"0")+IF(B1158="Onsdag",MedarbejderData!$X$32,"0")+IF(B1158="torsdag",MedarbejderData!$Y$32,"0")+IF(B1158="fredag",MedarbejderData!$Z$32,"0")+IF(B1158="lørdag",MedarbejderData!$AA$32,"0")+IF(B1158="søndag",MedarbejderData!$AB$32,"0")</f>
        <v>0</v>
      </c>
      <c r="F1158" s="254"/>
      <c r="G1158" s="254"/>
      <c r="H1158" s="254"/>
      <c r="I1158" s="254"/>
      <c r="J1158" s="258">
        <f>IF(E1158+F1158+G1158&lt;Beregningsdata!$G$18,E1158+F1158+G1158,E1158+F1158+G1158-Beregningsdata!$G$17)</f>
        <v>0</v>
      </c>
      <c r="K1158" s="259" t="str">
        <f>IF(J1158&gt;Beregningsdata!$G$26,Beregningsdata!$F$26,IF(AND(J1158&lt;J1158+Beregningsdata!$F$26,J1158&gt;Beregningsdata!$F$25),J1158-Beregningsdata!$F$25,""))</f>
        <v/>
      </c>
      <c r="L1158" s="259" t="str">
        <f>IF(J1158&gt;Beregningsdata!$F$27,J1158-Beregningsdata!$F$27,"")</f>
        <v/>
      </c>
      <c r="M1158" s="254"/>
      <c r="N1158" s="254"/>
      <c r="O1158" s="254"/>
      <c r="P1158" s="211">
        <f>IF(D1158="Ferie",Beregningsdata!$E$6,"0")+IF(D1158="Feriefridag",Beregningsdata!$E$12,"0")+IF(D1158="Fri",Beregningsdata!$E$11,"0")+IF(D1158="Syg",Beregningsdata!$E$8,"0")+IF(D1158="Barns Sygedag",Beregningsdata!$E$9,"0")+IF(D1158="Barsel",Beregningsdata!$E$10,"0")</f>
        <v>0</v>
      </c>
    </row>
    <row r="1159" spans="1:16" ht="16.5" x14ac:dyDescent="0.25">
      <c r="A1159" s="173" t="str">
        <f t="shared" si="121"/>
        <v/>
      </c>
      <c r="B1159" s="174" t="str">
        <f t="shared" si="122"/>
        <v>Tirsdag</v>
      </c>
      <c r="C1159" s="176">
        <f t="shared" si="123"/>
        <v>43774</v>
      </c>
      <c r="D1159" s="253"/>
      <c r="E1159" s="287">
        <f>IF(B1159="mandag",MedarbejderData!$V$32,"0")+IF(B1159="tirsdag",MedarbejderData!$W$32,"0")+IF(B1159="Onsdag",MedarbejderData!$X$32,"0")+IF(B1159="torsdag",MedarbejderData!$Y$32,"0")+IF(B1159="fredag",MedarbejderData!$Z$32,"0")+IF(B1159="lørdag",MedarbejderData!$AA$32,"0")+IF(B1159="søndag",MedarbejderData!$AB$32,"0")</f>
        <v>0</v>
      </c>
      <c r="F1159" s="254"/>
      <c r="G1159" s="254"/>
      <c r="H1159" s="254"/>
      <c r="I1159" s="254"/>
      <c r="J1159" s="258">
        <f>IF(E1159+F1159+G1159&lt;Beregningsdata!$G$18,E1159+F1159+G1159,E1159+F1159+G1159-Beregningsdata!$G$17)</f>
        <v>0</v>
      </c>
      <c r="K1159" s="259" t="str">
        <f>IF(J1159&gt;Beregningsdata!$G$26,Beregningsdata!$F$26,IF(AND(J1159&lt;J1159+Beregningsdata!$F$26,J1159&gt;Beregningsdata!$F$25),J1159-Beregningsdata!$F$25,""))</f>
        <v/>
      </c>
      <c r="L1159" s="259" t="str">
        <f>IF(J1159&gt;Beregningsdata!$F$27,J1159-Beregningsdata!$F$27,"")</f>
        <v/>
      </c>
      <c r="M1159" s="254"/>
      <c r="N1159" s="254"/>
      <c r="O1159" s="254"/>
      <c r="P1159" s="211">
        <f>IF(D1159="Ferie",Beregningsdata!$E$6,"0")+IF(D1159="Feriefridag",Beregningsdata!$E$12,"0")+IF(D1159="Fri",Beregningsdata!$E$11,"0")+IF(D1159="Syg",Beregningsdata!$E$8,"0")+IF(D1159="Barns Sygedag",Beregningsdata!$E$9,"0")+IF(D1159="Barsel",Beregningsdata!$E$10,"0")</f>
        <v>0</v>
      </c>
    </row>
    <row r="1160" spans="1:16" ht="16.5" x14ac:dyDescent="0.25">
      <c r="A1160" s="173" t="str">
        <f t="shared" si="121"/>
        <v/>
      </c>
      <c r="B1160" s="174" t="str">
        <f t="shared" si="122"/>
        <v>Onsdag</v>
      </c>
      <c r="C1160" s="176">
        <f t="shared" si="123"/>
        <v>43775</v>
      </c>
      <c r="D1160" s="253"/>
      <c r="E1160" s="287">
        <f>IF(B1160="mandag",MedarbejderData!$V$32,"0")+IF(B1160="tirsdag",MedarbejderData!$W$32,"0")+IF(B1160="Onsdag",MedarbejderData!$X$32,"0")+IF(B1160="torsdag",MedarbejderData!$Y$32,"0")+IF(B1160="fredag",MedarbejderData!$Z$32,"0")+IF(B1160="lørdag",MedarbejderData!$AA$32,"0")+IF(B1160="søndag",MedarbejderData!$AB$32,"0")</f>
        <v>0</v>
      </c>
      <c r="F1160" s="254"/>
      <c r="G1160" s="254"/>
      <c r="H1160" s="254"/>
      <c r="I1160" s="254"/>
      <c r="J1160" s="258">
        <f>IF(E1160+F1160+G1160&lt;Beregningsdata!$G$18,E1160+F1160+G1160,E1160+F1160+G1160-Beregningsdata!$G$17)</f>
        <v>0</v>
      </c>
      <c r="K1160" s="259" t="str">
        <f>IF(J1160&gt;Beregningsdata!$G$26,Beregningsdata!$F$26,IF(AND(J1160&lt;J1160+Beregningsdata!$F$26,J1160&gt;Beregningsdata!$F$25),J1160-Beregningsdata!$F$25,""))</f>
        <v/>
      </c>
      <c r="L1160" s="259" t="str">
        <f>IF(J1160&gt;Beregningsdata!$F$27,J1160-Beregningsdata!$F$27,"")</f>
        <v/>
      </c>
      <c r="M1160" s="254"/>
      <c r="N1160" s="254"/>
      <c r="O1160" s="254"/>
      <c r="P1160" s="211">
        <f>IF(D1160="Ferie",Beregningsdata!$E$6,"0")+IF(D1160="Feriefridag",Beregningsdata!$E$12,"0")+IF(D1160="Fri",Beregningsdata!$E$11,"0")+IF(D1160="Syg",Beregningsdata!$E$8,"0")+IF(D1160="Barns Sygedag",Beregningsdata!$E$9,"0")+IF(D1160="Barsel",Beregningsdata!$E$10,"0")</f>
        <v>0</v>
      </c>
    </row>
    <row r="1161" spans="1:16" ht="16.5" x14ac:dyDescent="0.25">
      <c r="A1161" s="173" t="str">
        <f t="shared" si="121"/>
        <v/>
      </c>
      <c r="B1161" s="174" t="str">
        <f t="shared" si="122"/>
        <v>Torsdag</v>
      </c>
      <c r="C1161" s="176">
        <f t="shared" si="123"/>
        <v>43776</v>
      </c>
      <c r="D1161" s="253"/>
      <c r="E1161" s="287">
        <f>IF(B1161="mandag",MedarbejderData!$V$32,"0")+IF(B1161="tirsdag",MedarbejderData!$W$32,"0")+IF(B1161="Onsdag",MedarbejderData!$X$32,"0")+IF(B1161="torsdag",MedarbejderData!$Y$32,"0")+IF(B1161="fredag",MedarbejderData!$Z$32,"0")+IF(B1161="lørdag",MedarbejderData!$AA$32,"0")+IF(B1161="søndag",MedarbejderData!$AB$32,"0")</f>
        <v>0</v>
      </c>
      <c r="F1161" s="254"/>
      <c r="G1161" s="254"/>
      <c r="H1161" s="254"/>
      <c r="I1161" s="254"/>
      <c r="J1161" s="258">
        <f>IF(E1161+F1161+G1161&lt;Beregningsdata!$G$18,E1161+F1161+G1161,E1161+F1161+G1161-Beregningsdata!$G$17)</f>
        <v>0</v>
      </c>
      <c r="K1161" s="259" t="str">
        <f>IF(J1161&gt;Beregningsdata!$G$26,Beregningsdata!$F$26,IF(AND(J1161&lt;J1161+Beregningsdata!$F$26,J1161&gt;Beregningsdata!$F$25),J1161-Beregningsdata!$F$25,""))</f>
        <v/>
      </c>
      <c r="L1161" s="259" t="str">
        <f>IF(J1161&gt;Beregningsdata!$F$27,J1161-Beregningsdata!$F$27,"")</f>
        <v/>
      </c>
      <c r="M1161" s="254"/>
      <c r="N1161" s="254"/>
      <c r="O1161" s="254"/>
      <c r="P1161" s="211">
        <f>IF(D1161="Ferie",Beregningsdata!$E$6,"0")+IF(D1161="Feriefridag",Beregningsdata!$E$12,"0")+IF(D1161="Fri",Beregningsdata!$E$11,"0")+IF(D1161="Syg",Beregningsdata!$E$8,"0")+IF(D1161="Barns Sygedag",Beregningsdata!$E$9,"0")+IF(D1161="Barsel",Beregningsdata!$E$10,"0")</f>
        <v>0</v>
      </c>
    </row>
    <row r="1162" spans="1:16" ht="16.5" x14ac:dyDescent="0.25">
      <c r="A1162" s="173" t="str">
        <f t="shared" si="121"/>
        <v/>
      </c>
      <c r="B1162" s="174" t="str">
        <f t="shared" si="122"/>
        <v>Fredag</v>
      </c>
      <c r="C1162" s="176">
        <f t="shared" si="123"/>
        <v>43777</v>
      </c>
      <c r="D1162" s="253"/>
      <c r="E1162" s="287">
        <f>IF(B1162="mandag",MedarbejderData!$V$32,"0")+IF(B1162="tirsdag",MedarbejderData!$W$32,"0")+IF(B1162="Onsdag",MedarbejderData!$X$32,"0")+IF(B1162="torsdag",MedarbejderData!$Y$32,"0")+IF(B1162="fredag",MedarbejderData!$Z$32,"0")+IF(B1162="lørdag",MedarbejderData!$AA$32,"0")+IF(B1162="søndag",MedarbejderData!$AB$32,"0")</f>
        <v>0</v>
      </c>
      <c r="F1162" s="254"/>
      <c r="G1162" s="254"/>
      <c r="H1162" s="254"/>
      <c r="I1162" s="254"/>
      <c r="J1162" s="258">
        <f>IF(E1162+F1162+G1162&lt;Beregningsdata!$G$18,E1162+F1162+G1162,E1162+F1162+G1162-Beregningsdata!$G$17)</f>
        <v>0</v>
      </c>
      <c r="K1162" s="259" t="str">
        <f>IF(J1162&gt;Beregningsdata!$G$26,Beregningsdata!$F$26,IF(AND(J1162&lt;J1162+Beregningsdata!$F$26,J1162&gt;Beregningsdata!$F$25),J1162-Beregningsdata!$F$25,""))</f>
        <v/>
      </c>
      <c r="L1162" s="259" t="str">
        <f>IF(J1162&gt;Beregningsdata!$F$27,J1162-Beregningsdata!$F$27,"")</f>
        <v/>
      </c>
      <c r="M1162" s="254"/>
      <c r="N1162" s="254"/>
      <c r="O1162" s="254"/>
      <c r="P1162" s="211">
        <f>IF(D1162="Ferie",Beregningsdata!$E$6,"0")+IF(D1162="Feriefridag",Beregningsdata!$E$12,"0")+IF(D1162="Fri",Beregningsdata!$E$11,"0")+IF(D1162="Syg",Beregningsdata!$E$8,"0")+IF(D1162="Barns Sygedag",Beregningsdata!$E$9,"0")+IF(D1162="Barsel",Beregningsdata!$E$10,"0")</f>
        <v>0</v>
      </c>
    </row>
    <row r="1163" spans="1:16" ht="16.5" x14ac:dyDescent="0.25">
      <c r="A1163" s="173" t="str">
        <f t="shared" si="121"/>
        <v/>
      </c>
      <c r="B1163" s="174" t="str">
        <f t="shared" si="122"/>
        <v>Lørdag</v>
      </c>
      <c r="C1163" s="176">
        <f t="shared" si="123"/>
        <v>43778</v>
      </c>
      <c r="D1163" s="253"/>
      <c r="E1163" s="287">
        <f>IF(B1163="mandag",MedarbejderData!$V$32,"0")+IF(B1163="tirsdag",MedarbejderData!$W$32,"0")+IF(B1163="Onsdag",MedarbejderData!$X$32,"0")+IF(B1163="torsdag",MedarbejderData!$Y$32,"0")+IF(B1163="fredag",MedarbejderData!$Z$32,"0")+IF(B1163="lørdag",MedarbejderData!$AA$32,"0")+IF(B1163="søndag",MedarbejderData!$AB$32,"0")</f>
        <v>0</v>
      </c>
      <c r="F1163" s="254"/>
      <c r="G1163" s="254"/>
      <c r="H1163" s="254"/>
      <c r="I1163" s="254"/>
      <c r="J1163" s="258">
        <f>IF(E1163+F1163+G1163&lt;Beregningsdata!$G$18,E1163+F1163+G1163,E1163+F1163+G1163-Beregningsdata!$G$17)</f>
        <v>0</v>
      </c>
      <c r="K1163" s="259" t="str">
        <f>IF(J1163&gt;Beregningsdata!$G$26,Beregningsdata!$F$26,IF(AND(J1163&lt;J1163+Beregningsdata!$F$26,J1163&gt;Beregningsdata!$F$25),J1163-Beregningsdata!$F$25,""))</f>
        <v/>
      </c>
      <c r="L1163" s="259" t="str">
        <f>IF(J1163&gt;Beregningsdata!$F$27,J1163-Beregningsdata!$F$27,"")</f>
        <v/>
      </c>
      <c r="M1163" s="254"/>
      <c r="N1163" s="254"/>
      <c r="O1163" s="254"/>
      <c r="P1163" s="211">
        <f>IF(D1163="Ferie",Beregningsdata!$E$6,"0")+IF(D1163="Feriefridag",Beregningsdata!$E$12,"0")+IF(D1163="Fri",Beregningsdata!$E$11,"0")+IF(D1163="Syg",Beregningsdata!$E$8,"0")+IF(D1163="Barns Sygedag",Beregningsdata!$E$9,"0")+IF(D1163="Barsel",Beregningsdata!$E$10,"0")</f>
        <v>0</v>
      </c>
    </row>
    <row r="1164" spans="1:16" ht="16.5" x14ac:dyDescent="0.25">
      <c r="A1164" s="173" t="str">
        <f t="shared" si="121"/>
        <v/>
      </c>
      <c r="B1164" s="174" t="str">
        <f t="shared" si="122"/>
        <v>Søndag</v>
      </c>
      <c r="C1164" s="176">
        <f t="shared" si="123"/>
        <v>43779</v>
      </c>
      <c r="D1164" s="253"/>
      <c r="E1164" s="287">
        <f>IF(B1164="mandag",MedarbejderData!$V$32,"0")+IF(B1164="tirsdag",MedarbejderData!$W$32,"0")+IF(B1164="Onsdag",MedarbejderData!$X$32,"0")+IF(B1164="torsdag",MedarbejderData!$Y$32,"0")+IF(B1164="fredag",MedarbejderData!$Z$32,"0")+IF(B1164="lørdag",MedarbejderData!$AA$32,"0")+IF(B1164="søndag",MedarbejderData!$AB$32,"0")</f>
        <v>0</v>
      </c>
      <c r="F1164" s="254"/>
      <c r="G1164" s="254"/>
      <c r="H1164" s="254"/>
      <c r="I1164" s="254"/>
      <c r="J1164" s="258">
        <f>IF(E1164+F1164+G1164&lt;Beregningsdata!$G$18,E1164+F1164+G1164,E1164+F1164+G1164-Beregningsdata!$G$17)</f>
        <v>0</v>
      </c>
      <c r="K1164" s="259" t="str">
        <f>IF(J1164&gt;Beregningsdata!$G$26,Beregningsdata!$F$26,IF(AND(J1164&lt;J1164+Beregningsdata!$F$26,J1164&gt;Beregningsdata!$F$25),J1164-Beregningsdata!$F$25,""))</f>
        <v/>
      </c>
      <c r="L1164" s="259" t="str">
        <f>IF(J1164&gt;Beregningsdata!$F$27,J1164-Beregningsdata!$F$27,"")</f>
        <v/>
      </c>
      <c r="M1164" s="254"/>
      <c r="N1164" s="254"/>
      <c r="O1164" s="254"/>
      <c r="P1164" s="211">
        <f>IF(D1164="Ferie",Beregningsdata!$E$6,"0")+IF(D1164="Feriefridag",Beregningsdata!$E$12,"0")+IF(D1164="Fri",Beregningsdata!$E$11,"0")+IF(D1164="Syg",Beregningsdata!$E$8,"0")+IF(D1164="Barns Sygedag",Beregningsdata!$E$9,"0")+IF(D1164="Barsel",Beregningsdata!$E$10,"0")</f>
        <v>0</v>
      </c>
    </row>
    <row r="1165" spans="1:16" ht="16.5" x14ac:dyDescent="0.25">
      <c r="A1165" s="173">
        <f t="shared" si="121"/>
        <v>46</v>
      </c>
      <c r="B1165" s="174" t="str">
        <f t="shared" si="122"/>
        <v>Mandag</v>
      </c>
      <c r="C1165" s="176">
        <f t="shared" si="123"/>
        <v>43780</v>
      </c>
      <c r="D1165" s="253"/>
      <c r="E1165" s="287">
        <f>IF(B1165="mandag",MedarbejderData!$V$32,"0")+IF(B1165="tirsdag",MedarbejderData!$W$32,"0")+IF(B1165="Onsdag",MedarbejderData!$X$32,"0")+IF(B1165="torsdag",MedarbejderData!$Y$32,"0")+IF(B1165="fredag",MedarbejderData!$Z$32,"0")+IF(B1165="lørdag",MedarbejderData!$AA$32,"0")+IF(B1165="søndag",MedarbejderData!$AB$32,"0")</f>
        <v>0</v>
      </c>
      <c r="F1165" s="254"/>
      <c r="G1165" s="254"/>
      <c r="H1165" s="254"/>
      <c r="I1165" s="254"/>
      <c r="J1165" s="258">
        <f>IF(E1165+F1165+G1165&lt;Beregningsdata!$G$18,E1165+F1165+G1165,E1165+F1165+G1165-Beregningsdata!$G$17)</f>
        <v>0</v>
      </c>
      <c r="K1165" s="259" t="str">
        <f>IF(J1165&gt;Beregningsdata!$G$26,Beregningsdata!$F$26,IF(AND(J1165&lt;J1165+Beregningsdata!$F$26,J1165&gt;Beregningsdata!$F$25),J1165-Beregningsdata!$F$25,""))</f>
        <v/>
      </c>
      <c r="L1165" s="259" t="str">
        <f>IF(J1165&gt;Beregningsdata!$F$27,J1165-Beregningsdata!$F$27,"")</f>
        <v/>
      </c>
      <c r="M1165" s="254"/>
      <c r="N1165" s="254"/>
      <c r="O1165" s="254"/>
      <c r="P1165" s="211">
        <f>IF(D1165="Ferie",Beregningsdata!$E$6,"0")+IF(D1165="Feriefridag",Beregningsdata!$E$12,"0")+IF(D1165="Fri",Beregningsdata!$E$11,"0")+IF(D1165="Syg",Beregningsdata!$E$8,"0")+IF(D1165="Barns Sygedag",Beregningsdata!$E$9,"0")+IF(D1165="Barsel",Beregningsdata!$E$10,"0")</f>
        <v>0</v>
      </c>
    </row>
    <row r="1166" spans="1:16" ht="16.5" x14ac:dyDescent="0.25">
      <c r="A1166" s="173" t="str">
        <f t="shared" si="121"/>
        <v/>
      </c>
      <c r="B1166" s="174" t="str">
        <f t="shared" si="122"/>
        <v>Tirsdag</v>
      </c>
      <c r="C1166" s="176">
        <f t="shared" si="123"/>
        <v>43781</v>
      </c>
      <c r="D1166" s="253"/>
      <c r="E1166" s="287">
        <f>IF(B1166="mandag",MedarbejderData!$V$32,"0")+IF(B1166="tirsdag",MedarbejderData!$W$32,"0")+IF(B1166="Onsdag",MedarbejderData!$X$32,"0")+IF(B1166="torsdag",MedarbejderData!$Y$32,"0")+IF(B1166="fredag",MedarbejderData!$Z$32,"0")+IF(B1166="lørdag",MedarbejderData!$AA$32,"0")+IF(B1166="søndag",MedarbejderData!$AB$32,"0")</f>
        <v>0</v>
      </c>
      <c r="F1166" s="254"/>
      <c r="G1166" s="254"/>
      <c r="H1166" s="254"/>
      <c r="I1166" s="254"/>
      <c r="J1166" s="258">
        <f>IF(E1166+F1166+G1166&lt;Beregningsdata!$G$18,E1166+F1166+G1166,E1166+F1166+G1166-Beregningsdata!$G$17)</f>
        <v>0</v>
      </c>
      <c r="K1166" s="259" t="str">
        <f>IF(J1166&gt;Beregningsdata!$G$26,Beregningsdata!$F$26,IF(AND(J1166&lt;J1166+Beregningsdata!$F$26,J1166&gt;Beregningsdata!$F$25),J1166-Beregningsdata!$F$25,""))</f>
        <v/>
      </c>
      <c r="L1166" s="259" t="str">
        <f>IF(J1166&gt;Beregningsdata!$F$27,J1166-Beregningsdata!$F$27,"")</f>
        <v/>
      </c>
      <c r="M1166" s="254"/>
      <c r="N1166" s="254"/>
      <c r="O1166" s="254"/>
      <c r="P1166" s="211">
        <f>IF(D1166="Ferie",Beregningsdata!$E$6,"0")+IF(D1166="Feriefridag",Beregningsdata!$E$12,"0")+IF(D1166="Fri",Beregningsdata!$E$11,"0")+IF(D1166="Syg",Beregningsdata!$E$8,"0")+IF(D1166="Barns Sygedag",Beregningsdata!$E$9,"0")+IF(D1166="Barsel",Beregningsdata!$E$10,"0")</f>
        <v>0</v>
      </c>
    </row>
    <row r="1167" spans="1:16" ht="16.5" x14ac:dyDescent="0.25">
      <c r="A1167" s="173" t="str">
        <f t="shared" si="121"/>
        <v/>
      </c>
      <c r="B1167" s="174" t="str">
        <f t="shared" si="122"/>
        <v>Onsdag</v>
      </c>
      <c r="C1167" s="176">
        <f t="shared" si="123"/>
        <v>43782</v>
      </c>
      <c r="D1167" s="253"/>
      <c r="E1167" s="287">
        <f>IF(B1167="mandag",MedarbejderData!$V$32,"0")+IF(B1167="tirsdag",MedarbejderData!$W$32,"0")+IF(B1167="Onsdag",MedarbejderData!$X$32,"0")+IF(B1167="torsdag",MedarbejderData!$Y$32,"0")+IF(B1167="fredag",MedarbejderData!$Z$32,"0")+IF(B1167="lørdag",MedarbejderData!$AA$32,"0")+IF(B1167="søndag",MedarbejderData!$AB$32,"0")</f>
        <v>0</v>
      </c>
      <c r="F1167" s="254"/>
      <c r="G1167" s="254"/>
      <c r="H1167" s="254"/>
      <c r="I1167" s="254"/>
      <c r="J1167" s="258">
        <f>IF(E1167+F1167+G1167&lt;Beregningsdata!$G$18,E1167+F1167+G1167,E1167+F1167+G1167-Beregningsdata!$G$17)</f>
        <v>0</v>
      </c>
      <c r="K1167" s="259" t="str">
        <f>IF(J1167&gt;Beregningsdata!$G$26,Beregningsdata!$F$26,IF(AND(J1167&lt;J1167+Beregningsdata!$F$26,J1167&gt;Beregningsdata!$F$25),J1167-Beregningsdata!$F$25,""))</f>
        <v/>
      </c>
      <c r="L1167" s="259" t="str">
        <f>IF(J1167&gt;Beregningsdata!$F$27,J1167-Beregningsdata!$F$27,"")</f>
        <v/>
      </c>
      <c r="M1167" s="254"/>
      <c r="N1167" s="254"/>
      <c r="O1167" s="254"/>
      <c r="P1167" s="211">
        <f>IF(D1167="Ferie",Beregningsdata!$E$6,"0")+IF(D1167="Feriefridag",Beregningsdata!$E$12,"0")+IF(D1167="Fri",Beregningsdata!$E$11,"0")+IF(D1167="Syg",Beregningsdata!$E$8,"0")+IF(D1167="Barns Sygedag",Beregningsdata!$E$9,"0")+IF(D1167="Barsel",Beregningsdata!$E$10,"0")</f>
        <v>0</v>
      </c>
    </row>
    <row r="1168" spans="1:16" ht="16.5" x14ac:dyDescent="0.25">
      <c r="A1168" s="173" t="str">
        <f t="shared" si="121"/>
        <v/>
      </c>
      <c r="B1168" s="174" t="str">
        <f t="shared" si="122"/>
        <v>Torsdag</v>
      </c>
      <c r="C1168" s="176">
        <f t="shared" si="123"/>
        <v>43783</v>
      </c>
      <c r="D1168" s="253"/>
      <c r="E1168" s="287">
        <f>IF(B1168="mandag",MedarbejderData!$V$32,"0")+IF(B1168="tirsdag",MedarbejderData!$W$32,"0")+IF(B1168="Onsdag",MedarbejderData!$X$32,"0")+IF(B1168="torsdag",MedarbejderData!$Y$32,"0")+IF(B1168="fredag",MedarbejderData!$Z$32,"0")+IF(B1168="lørdag",MedarbejderData!$AA$32,"0")+IF(B1168="søndag",MedarbejderData!$AB$32,"0")</f>
        <v>0</v>
      </c>
      <c r="F1168" s="254"/>
      <c r="G1168" s="254"/>
      <c r="H1168" s="254"/>
      <c r="I1168" s="254"/>
      <c r="J1168" s="258">
        <f>IF(E1168+F1168+G1168&lt;Beregningsdata!$G$18,E1168+F1168+G1168,E1168+F1168+G1168-Beregningsdata!$G$17)</f>
        <v>0</v>
      </c>
      <c r="K1168" s="259" t="str">
        <f>IF(J1168&gt;Beregningsdata!$G$26,Beregningsdata!$F$26,IF(AND(J1168&lt;J1168+Beregningsdata!$F$26,J1168&gt;Beregningsdata!$F$25),J1168-Beregningsdata!$F$25,""))</f>
        <v/>
      </c>
      <c r="L1168" s="259" t="str">
        <f>IF(J1168&gt;Beregningsdata!$F$27,J1168-Beregningsdata!$F$27,"")</f>
        <v/>
      </c>
      <c r="M1168" s="254"/>
      <c r="N1168" s="254"/>
      <c r="O1168" s="254"/>
      <c r="P1168" s="211">
        <f>IF(D1168="Ferie",Beregningsdata!$E$6,"0")+IF(D1168="Feriefridag",Beregningsdata!$E$12,"0")+IF(D1168="Fri",Beregningsdata!$E$11,"0")+IF(D1168="Syg",Beregningsdata!$E$8,"0")+IF(D1168="Barns Sygedag",Beregningsdata!$E$9,"0")+IF(D1168="Barsel",Beregningsdata!$E$10,"0")</f>
        <v>0</v>
      </c>
    </row>
    <row r="1169" spans="1:16" ht="16.5" x14ac:dyDescent="0.25">
      <c r="A1169" s="173" t="str">
        <f t="shared" si="121"/>
        <v/>
      </c>
      <c r="B1169" s="174" t="str">
        <f t="shared" si="122"/>
        <v>Fredag</v>
      </c>
      <c r="C1169" s="176">
        <f t="shared" si="123"/>
        <v>43784</v>
      </c>
      <c r="D1169" s="253"/>
      <c r="E1169" s="287">
        <f>IF(B1169="mandag",MedarbejderData!$V$32,"0")+IF(B1169="tirsdag",MedarbejderData!$W$32,"0")+IF(B1169="Onsdag",MedarbejderData!$X$32,"0")+IF(B1169="torsdag",MedarbejderData!$Y$32,"0")+IF(B1169="fredag",MedarbejderData!$Z$32,"0")+IF(B1169="lørdag",MedarbejderData!$AA$32,"0")+IF(B1169="søndag",MedarbejderData!$AB$32,"0")</f>
        <v>0</v>
      </c>
      <c r="F1169" s="254"/>
      <c r="G1169" s="254"/>
      <c r="H1169" s="254"/>
      <c r="I1169" s="254"/>
      <c r="J1169" s="258">
        <f>IF(E1169+F1169+G1169&lt;Beregningsdata!$G$18,E1169+F1169+G1169,E1169+F1169+G1169-Beregningsdata!$G$17)</f>
        <v>0</v>
      </c>
      <c r="K1169" s="259" t="str">
        <f>IF(J1169&gt;Beregningsdata!$G$26,Beregningsdata!$F$26,IF(AND(J1169&lt;J1169+Beregningsdata!$F$26,J1169&gt;Beregningsdata!$F$25),J1169-Beregningsdata!$F$25,""))</f>
        <v/>
      </c>
      <c r="L1169" s="259" t="str">
        <f>IF(J1169&gt;Beregningsdata!$F$27,J1169-Beregningsdata!$F$27,"")</f>
        <v/>
      </c>
      <c r="M1169" s="254"/>
      <c r="N1169" s="254"/>
      <c r="O1169" s="254"/>
      <c r="P1169" s="211">
        <f>IF(D1169="Ferie",Beregningsdata!$E$6,"0")+IF(D1169="Feriefridag",Beregningsdata!$E$12,"0")+IF(D1169="Fri",Beregningsdata!$E$11,"0")+IF(D1169="Syg",Beregningsdata!$E$8,"0")+IF(D1169="Barns Sygedag",Beregningsdata!$E$9,"0")+IF(D1169="Barsel",Beregningsdata!$E$10,"0")</f>
        <v>0</v>
      </c>
    </row>
    <row r="1170" spans="1:16" ht="16.5" x14ac:dyDescent="0.25">
      <c r="A1170" s="173" t="str">
        <f t="shared" si="121"/>
        <v/>
      </c>
      <c r="B1170" s="174" t="str">
        <f t="shared" si="122"/>
        <v>Lørdag</v>
      </c>
      <c r="C1170" s="176">
        <f t="shared" si="123"/>
        <v>43785</v>
      </c>
      <c r="D1170" s="253"/>
      <c r="E1170" s="287">
        <f>IF(B1170="mandag",MedarbejderData!$V$32,"0")+IF(B1170="tirsdag",MedarbejderData!$W$32,"0")+IF(B1170="Onsdag",MedarbejderData!$X$32,"0")+IF(B1170="torsdag",MedarbejderData!$Y$32,"0")+IF(B1170="fredag",MedarbejderData!$Z$32,"0")+IF(B1170="lørdag",MedarbejderData!$AA$32,"0")+IF(B1170="søndag",MedarbejderData!$AB$32,"0")</f>
        <v>0</v>
      </c>
      <c r="F1170" s="254"/>
      <c r="G1170" s="254"/>
      <c r="H1170" s="254"/>
      <c r="I1170" s="254"/>
      <c r="J1170" s="258">
        <f>IF(E1170+F1170+G1170&lt;Beregningsdata!$G$18,E1170+F1170+G1170,E1170+F1170+G1170-Beregningsdata!$G$17)</f>
        <v>0</v>
      </c>
      <c r="K1170" s="259" t="str">
        <f>IF(J1170&gt;Beregningsdata!$G$26,Beregningsdata!$F$26,IF(AND(J1170&lt;J1170+Beregningsdata!$F$26,J1170&gt;Beregningsdata!$F$25),J1170-Beregningsdata!$F$25,""))</f>
        <v/>
      </c>
      <c r="L1170" s="259" t="str">
        <f>IF(J1170&gt;Beregningsdata!$F$27,J1170-Beregningsdata!$F$27,"")</f>
        <v/>
      </c>
      <c r="M1170" s="254"/>
      <c r="N1170" s="254"/>
      <c r="O1170" s="254"/>
      <c r="P1170" s="211">
        <f>IF(D1170="Ferie",Beregningsdata!$E$6,"0")+IF(D1170="Feriefridag",Beregningsdata!$E$12,"0")+IF(D1170="Fri",Beregningsdata!$E$11,"0")+IF(D1170="Syg",Beregningsdata!$E$8,"0")+IF(D1170="Barns Sygedag",Beregningsdata!$E$9,"0")+IF(D1170="Barsel",Beregningsdata!$E$10,"0")</f>
        <v>0</v>
      </c>
    </row>
    <row r="1171" spans="1:16" ht="16.5" x14ac:dyDescent="0.25">
      <c r="A1171" s="173" t="str">
        <f t="shared" si="121"/>
        <v/>
      </c>
      <c r="B1171" s="174" t="str">
        <f t="shared" si="122"/>
        <v>Søndag</v>
      </c>
      <c r="C1171" s="176">
        <f t="shared" si="123"/>
        <v>43786</v>
      </c>
      <c r="D1171" s="253"/>
      <c r="E1171" s="287">
        <f>IF(B1171="mandag",MedarbejderData!$V$32,"0")+IF(B1171="tirsdag",MedarbejderData!$W$32,"0")+IF(B1171="Onsdag",MedarbejderData!$X$32,"0")+IF(B1171="torsdag",MedarbejderData!$Y$32,"0")+IF(B1171="fredag",MedarbejderData!$Z$32,"0")+IF(B1171="lørdag",MedarbejderData!$AA$32,"0")+IF(B1171="søndag",MedarbejderData!$AB$32,"0")</f>
        <v>0</v>
      </c>
      <c r="F1171" s="254"/>
      <c r="G1171" s="254"/>
      <c r="H1171" s="254"/>
      <c r="I1171" s="254"/>
      <c r="J1171" s="258">
        <f>IF(E1171+F1171+G1171&lt;Beregningsdata!$G$18,E1171+F1171+G1171,E1171+F1171+G1171-Beregningsdata!$G$17)</f>
        <v>0</v>
      </c>
      <c r="K1171" s="259" t="str">
        <f>IF(J1171&gt;Beregningsdata!$G$26,Beregningsdata!$F$26,IF(AND(J1171&lt;J1171+Beregningsdata!$F$26,J1171&gt;Beregningsdata!$F$25),J1171-Beregningsdata!$F$25,""))</f>
        <v/>
      </c>
      <c r="L1171" s="259" t="str">
        <f>IF(J1171&gt;Beregningsdata!$F$27,J1171-Beregningsdata!$F$27,"")</f>
        <v/>
      </c>
      <c r="M1171" s="254"/>
      <c r="N1171" s="254"/>
      <c r="O1171" s="254"/>
      <c r="P1171" s="211">
        <f>IF(D1171="Ferie",Beregningsdata!$E$6,"0")+IF(D1171="Feriefridag",Beregningsdata!$E$12,"0")+IF(D1171="Fri",Beregningsdata!$E$11,"0")+IF(D1171="Syg",Beregningsdata!$E$8,"0")+IF(D1171="Barns Sygedag",Beregningsdata!$E$9,"0")+IF(D1171="Barsel",Beregningsdata!$E$10,"0")</f>
        <v>0</v>
      </c>
    </row>
    <row r="1172" spans="1:16" ht="16.5" x14ac:dyDescent="0.25">
      <c r="A1172" s="173">
        <f t="shared" si="121"/>
        <v>47</v>
      </c>
      <c r="B1172" s="174" t="str">
        <f t="shared" si="122"/>
        <v>Mandag</v>
      </c>
      <c r="C1172" s="177">
        <f t="shared" si="123"/>
        <v>43787</v>
      </c>
      <c r="D1172" s="253"/>
      <c r="E1172" s="287">
        <f>IF(B1172="mandag",MedarbejderData!$V$32,"0")+IF(B1172="tirsdag",MedarbejderData!$W$32,"0")+IF(B1172="Onsdag",MedarbejderData!$X$32,"0")+IF(B1172="torsdag",MedarbejderData!$Y$32,"0")+IF(B1172="fredag",MedarbejderData!$Z$32,"0")+IF(B1172="lørdag",MedarbejderData!$AA$32,"0")+IF(B1172="søndag",MedarbejderData!$AB$32,"0")</f>
        <v>0</v>
      </c>
      <c r="F1172" s="254"/>
      <c r="G1172" s="254"/>
      <c r="H1172" s="254"/>
      <c r="I1172" s="254"/>
      <c r="J1172" s="258">
        <f>IF(E1172+F1172+G1172&lt;Beregningsdata!$G$18,E1172+F1172+G1172,E1172+F1172+G1172-Beregningsdata!$G$17)</f>
        <v>0</v>
      </c>
      <c r="K1172" s="259" t="str">
        <f>IF(J1172&gt;Beregningsdata!$G$26,Beregningsdata!$F$26,IF(AND(J1172&lt;J1172+Beregningsdata!$F$26,J1172&gt;Beregningsdata!$F$25),J1172-Beregningsdata!$F$25,""))</f>
        <v/>
      </c>
      <c r="L1172" s="259" t="str">
        <f>IF(J1172&gt;Beregningsdata!$F$27,J1172-Beregningsdata!$F$27,"")</f>
        <v/>
      </c>
      <c r="M1172" s="254"/>
      <c r="N1172" s="254"/>
      <c r="O1172" s="254"/>
      <c r="P1172" s="212">
        <f>IF(D1172="Ferie",Beregningsdata!$E$6,"0")+IF(D1172="Feriefridag",Beregningsdata!$E$12,"0")+IF(D1172="Fri",Beregningsdata!$E$11,"0")+IF(D1172="Syg",Beregningsdata!$E$8,"0")+IF(D1172="Barns Sygedag",Beregningsdata!$E$9,"0")+IF(D1172="Barsel",Beregningsdata!$E$10,"0")</f>
        <v>0</v>
      </c>
    </row>
    <row r="1173" spans="1:16" ht="16.5" x14ac:dyDescent="0.25">
      <c r="A1173" s="178"/>
      <c r="B1173" s="179"/>
      <c r="C1173" s="180"/>
      <c r="D1173" s="206"/>
      <c r="E1173" s="215">
        <f>SUM(E1138:E1172)</f>
        <v>0</v>
      </c>
      <c r="F1173" s="215">
        <f t="shared" ref="F1173:I1173" si="124">SUM(F1138:F1172)</f>
        <v>0</v>
      </c>
      <c r="G1173" s="215">
        <f t="shared" si="124"/>
        <v>0</v>
      </c>
      <c r="H1173" s="215">
        <f t="shared" si="124"/>
        <v>0</v>
      </c>
      <c r="I1173" s="215">
        <f t="shared" si="124"/>
        <v>0</v>
      </c>
      <c r="J1173" s="215">
        <f>SUM(J1138:J1172)</f>
        <v>0</v>
      </c>
      <c r="K1173" s="215">
        <f t="shared" ref="K1173:N1173" si="125">SUM(K1138:K1172)</f>
        <v>0</v>
      </c>
      <c r="L1173" s="215">
        <f t="shared" si="125"/>
        <v>0</v>
      </c>
      <c r="M1173" s="215">
        <f t="shared" si="125"/>
        <v>0</v>
      </c>
      <c r="N1173" s="215">
        <f t="shared" si="125"/>
        <v>0</v>
      </c>
      <c r="O1173" s="215">
        <f>SUM(O1138:O1172)</f>
        <v>0</v>
      </c>
      <c r="P1173" s="221"/>
    </row>
    <row r="1174" spans="1:16" x14ac:dyDescent="0.25">
      <c r="A1174" s="182"/>
      <c r="B1174" s="183"/>
      <c r="C1174" s="183"/>
      <c r="D1174" s="183"/>
      <c r="E1174" s="184"/>
      <c r="F1174" s="184"/>
      <c r="G1174" s="184"/>
      <c r="H1174" s="184"/>
      <c r="I1174" s="184"/>
      <c r="J1174" s="184"/>
      <c r="K1174" s="184"/>
      <c r="L1174" s="184"/>
      <c r="M1174" s="184"/>
      <c r="N1174" s="184"/>
      <c r="O1174" s="184"/>
      <c r="P1174" s="186"/>
    </row>
    <row r="1175" spans="1:16" x14ac:dyDescent="0.25">
      <c r="A1175" s="187" t="s">
        <v>87</v>
      </c>
      <c r="B1175" s="343"/>
      <c r="C1175" s="344"/>
      <c r="D1175" s="267"/>
      <c r="E1175" s="269"/>
      <c r="F1175" s="268"/>
      <c r="G1175" s="185"/>
      <c r="H1175" s="185"/>
      <c r="I1175" s="185"/>
      <c r="J1175" s="185"/>
      <c r="K1175" s="185"/>
      <c r="L1175" s="185"/>
      <c r="M1175" s="185"/>
      <c r="N1175" s="185"/>
      <c r="O1175" s="185"/>
      <c r="P1175" s="186"/>
    </row>
    <row r="1176" spans="1:16" x14ac:dyDescent="0.25">
      <c r="A1176" s="187" t="s">
        <v>87</v>
      </c>
      <c r="B1176" s="343"/>
      <c r="C1176" s="345"/>
      <c r="D1176" s="267"/>
      <c r="E1176" s="269"/>
      <c r="F1176" s="268"/>
      <c r="G1176" s="185"/>
      <c r="H1176" s="185"/>
      <c r="I1176" s="185"/>
      <c r="J1176" s="185"/>
      <c r="K1176" s="185"/>
      <c r="L1176" s="185"/>
      <c r="M1176" s="185"/>
      <c r="N1176" s="185"/>
      <c r="O1176" s="185"/>
      <c r="P1176" s="186"/>
    </row>
    <row r="1177" spans="1:16" x14ac:dyDescent="0.25">
      <c r="A1177" s="187" t="s">
        <v>87</v>
      </c>
      <c r="B1177" s="343"/>
      <c r="C1177" s="345"/>
      <c r="D1177" s="267"/>
      <c r="E1177" s="269"/>
      <c r="F1177" s="268"/>
      <c r="G1177" s="185"/>
      <c r="H1177" s="185"/>
      <c r="I1177" s="185"/>
      <c r="J1177" s="185"/>
      <c r="K1177" s="185"/>
      <c r="L1177" s="185"/>
      <c r="M1177" s="185"/>
      <c r="N1177" s="185"/>
      <c r="O1177" s="185"/>
      <c r="P1177" s="186"/>
    </row>
    <row r="1178" spans="1:16" x14ac:dyDescent="0.25">
      <c r="A1178" s="188"/>
      <c r="B1178" s="189"/>
      <c r="C1178" s="189"/>
      <c r="D1178" s="189"/>
      <c r="E1178" s="190"/>
      <c r="F1178" s="190"/>
      <c r="G1178" s="190"/>
      <c r="H1178" s="190"/>
      <c r="I1178" s="190"/>
      <c r="J1178" s="190"/>
      <c r="K1178" s="190"/>
      <c r="L1178" s="190"/>
      <c r="M1178" s="190"/>
      <c r="N1178" s="190"/>
      <c r="O1178" s="190"/>
      <c r="P1178" s="191"/>
    </row>
    <row r="1179" spans="1:16" x14ac:dyDescent="0.25">
      <c r="A1179" s="192"/>
      <c r="B1179" s="192"/>
      <c r="C1179" s="192"/>
      <c r="D1179" s="192"/>
      <c r="E1179" s="193"/>
      <c r="F1179" s="193"/>
      <c r="G1179" s="193"/>
      <c r="H1179" s="193"/>
      <c r="I1179" s="193"/>
      <c r="J1179" s="193"/>
      <c r="K1179" s="193"/>
      <c r="L1179" s="193"/>
      <c r="M1179" s="193"/>
      <c r="N1179" s="193"/>
      <c r="O1179" s="193"/>
      <c r="P1179" s="192"/>
    </row>
    <row r="1180" spans="1:16" x14ac:dyDescent="0.25">
      <c r="A1180" s="1">
        <v>26</v>
      </c>
    </row>
    <row r="1181" spans="1:16" x14ac:dyDescent="0.25">
      <c r="A1181" s="347" t="s">
        <v>0</v>
      </c>
      <c r="B1181" s="348"/>
      <c r="C1181" s="240" t="s">
        <v>148</v>
      </c>
      <c r="D1181" s="172" t="s">
        <v>1</v>
      </c>
      <c r="E1181" s="265"/>
    </row>
    <row r="1182" spans="1:16" x14ac:dyDescent="0.25">
      <c r="A1182" s="349" t="str">
        <f>MedarbejderData!B33</f>
        <v>n26</v>
      </c>
      <c r="B1182" s="350"/>
      <c r="C1182" s="243" t="str">
        <f>MedarbejderData!C33</f>
        <v>l26</v>
      </c>
      <c r="D1182" s="243" t="str">
        <f>MedarbejderData!D33</f>
        <v>a26</v>
      </c>
      <c r="E1182" s="266"/>
    </row>
    <row r="1183" spans="1:16" ht="28.5" customHeight="1" x14ac:dyDescent="0.25">
      <c r="A1183" s="346" t="s">
        <v>222</v>
      </c>
      <c r="B1183" s="346" t="s">
        <v>150</v>
      </c>
      <c r="C1183" s="346" t="s">
        <v>225</v>
      </c>
      <c r="D1183" s="346" t="s">
        <v>224</v>
      </c>
      <c r="E1183" s="346" t="str">
        <f>Beregningsdata!B21</f>
        <v>Rengøring</v>
      </c>
      <c r="F1183" s="346" t="str">
        <f>Beregningsdata!C21</f>
        <v>Ventilation</v>
      </c>
      <c r="G1183" s="346" t="str">
        <f>Beregningsdata!D21</f>
        <v>Vinduespolering</v>
      </c>
      <c r="H1183" s="346" t="str">
        <f>Beregningsdata!E21</f>
        <v>Rengøring</v>
      </c>
      <c r="I1183" s="346" t="str">
        <f>Beregningsdata!F21</f>
        <v>Graffiti</v>
      </c>
      <c r="J1183" s="346" t="s">
        <v>230</v>
      </c>
      <c r="K1183" s="328" t="s">
        <v>226</v>
      </c>
      <c r="L1183" s="328" t="s">
        <v>60</v>
      </c>
      <c r="M1183" s="328" t="s">
        <v>228</v>
      </c>
      <c r="N1183" s="328" t="s">
        <v>227</v>
      </c>
      <c r="O1183" s="328" t="s">
        <v>229</v>
      </c>
      <c r="P1183" s="346" t="s">
        <v>223</v>
      </c>
    </row>
    <row r="1184" spans="1:16" x14ac:dyDescent="0.25">
      <c r="A1184" s="341"/>
      <c r="B1184" s="341"/>
      <c r="C1184" s="341"/>
      <c r="D1184" s="341"/>
      <c r="E1184" s="341"/>
      <c r="F1184" s="341"/>
      <c r="G1184" s="341"/>
      <c r="H1184" s="341"/>
      <c r="I1184" s="341"/>
      <c r="J1184" s="341"/>
      <c r="K1184" s="330"/>
      <c r="L1184" s="330"/>
      <c r="M1184" s="330"/>
      <c r="N1184" s="330"/>
      <c r="O1184" s="330"/>
      <c r="P1184" s="340"/>
    </row>
    <row r="1185" spans="1:16" ht="16.5" x14ac:dyDescent="0.25">
      <c r="A1185" s="173" t="str">
        <f t="shared" ref="A1185:A1219" si="126">IF(OR(SUM(C1185)&lt;360,AND(ROW()&lt;&gt;3,WEEKDAY(C1185,WDT)&lt;&gt;1)),"",TRUNC((C1185-WEEKDAY(C1185,WDT)-DATE(YEAR(C1185+4-WEEKDAY(C1185,WDT)),1,-10))/7))</f>
        <v/>
      </c>
      <c r="B1185" s="174" t="str">
        <f>PROPER(TEXT(C1185,"dddd"))</f>
        <v>Tirsdag</v>
      </c>
      <c r="C1185" s="175">
        <f>A3</f>
        <v>43753</v>
      </c>
      <c r="D1185" s="253"/>
      <c r="E1185" s="287">
        <f>IF(B1185="mandag",MedarbejderData!$V$33,"0")+IF(B1185="tirsdag",MedarbejderData!$W$33,"0")+IF(B1185="Onsdag",MedarbejderData!$X$33,"0")+IF(B1185="torsdag",MedarbejderData!$Y$33,"0")+IF(B1185="fredag",MedarbejderData!$Z$33,"0")+IF(B1185="lørdag",MedarbejderData!$AA$33,"0")+IF(B1185="søndag",MedarbejderData!$AB$33,"0")</f>
        <v>0</v>
      </c>
      <c r="F1185" s="254"/>
      <c r="G1185" s="254"/>
      <c r="H1185" s="254"/>
      <c r="I1185" s="254"/>
      <c r="J1185" s="258">
        <f>IF(E1185+F1185+G1185&lt;Beregningsdata!$G$18,E1185+F1185+G1185,E1185+F1185+G1185-Beregningsdata!$G$17)</f>
        <v>0</v>
      </c>
      <c r="K1185" s="259" t="str">
        <f>IF(J1185&gt;Beregningsdata!$G$26,Beregningsdata!$F$26,IF(AND(J1185&lt;J1185+Beregningsdata!$F$26,J1185&gt;Beregningsdata!$F$25),J1185-Beregningsdata!$F$25,""))</f>
        <v/>
      </c>
      <c r="L1185" s="259" t="str">
        <f>IF(J1185&gt;Beregningsdata!$F$27,J1185-Beregningsdata!$F$27,"")</f>
        <v/>
      </c>
      <c r="M1185" s="254"/>
      <c r="N1185" s="254"/>
      <c r="O1185" s="254"/>
      <c r="P1185" s="210">
        <f>IF(D1185="Ferie",Beregningsdata!$E$6,"0")+IF(D1185="Feriefridag",Beregningsdata!$E$12,"0")+IF(D1185="Fri",Beregningsdata!$E$11,"0")+IF(D1185="Syg",Beregningsdata!$E$8,"0")+IF(D1185="Barns Sygedag",Beregningsdata!$E$9,"0")+IF(D1185="Barsel",Beregningsdata!$E$10,"0")</f>
        <v>0</v>
      </c>
    </row>
    <row r="1186" spans="1:16" ht="16.5" x14ac:dyDescent="0.25">
      <c r="A1186" s="173" t="str">
        <f t="shared" si="126"/>
        <v/>
      </c>
      <c r="B1186" s="174" t="str">
        <f t="shared" ref="B1186:B1219" si="127">PROPER(TEXT(C1186,"dddd"))</f>
        <v>Onsdag</v>
      </c>
      <c r="C1186" s="176">
        <f>C1185+1</f>
        <v>43754</v>
      </c>
      <c r="D1186" s="253"/>
      <c r="E1186" s="287">
        <f>IF(B1186="mandag",MedarbejderData!$V$33,"0")+IF(B1186="tirsdag",MedarbejderData!$W$33,"0")+IF(B1186="Onsdag",MedarbejderData!$X$33,"0")+IF(B1186="torsdag",MedarbejderData!$Y$33,"0")+IF(B1186="fredag",MedarbejderData!$Z$33,"0")+IF(B1186="lørdag",MedarbejderData!$AA$33,"0")+IF(B1186="søndag",MedarbejderData!$AB$33,"0")</f>
        <v>0</v>
      </c>
      <c r="F1186" s="254"/>
      <c r="G1186" s="254"/>
      <c r="H1186" s="254"/>
      <c r="I1186" s="254"/>
      <c r="J1186" s="258">
        <f>IF(E1186+F1186+G1186&lt;Beregningsdata!$G$18,E1186+F1186+G1186,E1186+F1186+G1186-Beregningsdata!$G$17)</f>
        <v>0</v>
      </c>
      <c r="K1186" s="259" t="str">
        <f>IF(J1186&gt;Beregningsdata!$G$26,Beregningsdata!$F$26,IF(AND(J1186&lt;J1186+Beregningsdata!$F$26,J1186&gt;Beregningsdata!$F$25),J1186-Beregningsdata!$F$25,""))</f>
        <v/>
      </c>
      <c r="L1186" s="259" t="str">
        <f>IF(J1186&gt;Beregningsdata!$F$27,J1186-Beregningsdata!$F$27,"")</f>
        <v/>
      </c>
      <c r="M1186" s="254"/>
      <c r="N1186" s="254"/>
      <c r="O1186" s="254"/>
      <c r="P1186" s="211">
        <f>IF(D1186="Ferie",Beregningsdata!$E$6,"0")+IF(D1186="Feriefridag",Beregningsdata!$E$12,"0")+IF(D1186="Fri",Beregningsdata!$E$11,"0")+IF(D1186="Syg",Beregningsdata!$E$8,"0")+IF(D1186="Barns Sygedag",Beregningsdata!$E$9,"0")+IF(D1186="Barsel",Beregningsdata!$E$10,"0")</f>
        <v>0</v>
      </c>
    </row>
    <row r="1187" spans="1:16" ht="16.5" x14ac:dyDescent="0.25">
      <c r="A1187" s="173" t="str">
        <f t="shared" si="126"/>
        <v/>
      </c>
      <c r="B1187" s="174" t="str">
        <f t="shared" si="127"/>
        <v>Torsdag</v>
      </c>
      <c r="C1187" s="176">
        <f t="shared" ref="C1187:C1219" si="128">C1186+1</f>
        <v>43755</v>
      </c>
      <c r="D1187" s="253"/>
      <c r="E1187" s="287">
        <f>IF(B1187="mandag",MedarbejderData!$V$33,"0")+IF(B1187="tirsdag",MedarbejderData!$W$33,"0")+IF(B1187="Onsdag",MedarbejderData!$X$33,"0")+IF(B1187="torsdag",MedarbejderData!$Y$33,"0")+IF(B1187="fredag",MedarbejderData!$Z$33,"0")+IF(B1187="lørdag",MedarbejderData!$AA$33,"0")+IF(B1187="søndag",MedarbejderData!$AB$33,"0")</f>
        <v>0</v>
      </c>
      <c r="F1187" s="254"/>
      <c r="G1187" s="254"/>
      <c r="H1187" s="254"/>
      <c r="I1187" s="254"/>
      <c r="J1187" s="258">
        <f>IF(E1187+F1187+G1187&lt;Beregningsdata!$G$18,E1187+F1187+G1187,E1187+F1187+G1187-Beregningsdata!$G$17)</f>
        <v>0</v>
      </c>
      <c r="K1187" s="259" t="str">
        <f>IF(J1187&gt;Beregningsdata!$G$26,Beregningsdata!$F$26,IF(AND(J1187&lt;J1187+Beregningsdata!$F$26,J1187&gt;Beregningsdata!$F$25),J1187-Beregningsdata!$F$25,""))</f>
        <v/>
      </c>
      <c r="L1187" s="259" t="str">
        <f>IF(J1187&gt;Beregningsdata!$F$27,J1187-Beregningsdata!$F$27,"")</f>
        <v/>
      </c>
      <c r="M1187" s="254"/>
      <c r="N1187" s="254"/>
      <c r="O1187" s="254"/>
      <c r="P1187" s="211">
        <f>IF(D1187="Ferie",Beregningsdata!$E$6,"0")+IF(D1187="Feriefridag",Beregningsdata!$E$12,"0")+IF(D1187="Fri",Beregningsdata!$E$11,"0")+IF(D1187="Syg",Beregningsdata!$E$8,"0")+IF(D1187="Barns Sygedag",Beregningsdata!$E$9,"0")+IF(D1187="Barsel",Beregningsdata!$E$10,"0")</f>
        <v>0</v>
      </c>
    </row>
    <row r="1188" spans="1:16" ht="16.5" x14ac:dyDescent="0.25">
      <c r="A1188" s="173" t="str">
        <f t="shared" si="126"/>
        <v/>
      </c>
      <c r="B1188" s="174" t="str">
        <f t="shared" si="127"/>
        <v>Fredag</v>
      </c>
      <c r="C1188" s="176">
        <f t="shared" si="128"/>
        <v>43756</v>
      </c>
      <c r="D1188" s="253"/>
      <c r="E1188" s="287">
        <f>IF(B1188="mandag",MedarbejderData!$V$33,"0")+IF(B1188="tirsdag",MedarbejderData!$W$33,"0")+IF(B1188="Onsdag",MedarbejderData!$X$33,"0")+IF(B1188="torsdag",MedarbejderData!$Y$33,"0")+IF(B1188="fredag",MedarbejderData!$Z$33,"0")+IF(B1188="lørdag",MedarbejderData!$AA$33,"0")+IF(B1188="søndag",MedarbejderData!$AB$33,"0")</f>
        <v>0</v>
      </c>
      <c r="F1188" s="254"/>
      <c r="G1188" s="254"/>
      <c r="H1188" s="254"/>
      <c r="I1188" s="254"/>
      <c r="J1188" s="258">
        <f>IF(E1188+F1188+G1188&lt;Beregningsdata!$G$18,E1188+F1188+G1188,E1188+F1188+G1188-Beregningsdata!$G$17)</f>
        <v>0</v>
      </c>
      <c r="K1188" s="259" t="str">
        <f>IF(J1188&gt;Beregningsdata!$G$26,Beregningsdata!$F$26,IF(AND(J1188&lt;J1188+Beregningsdata!$F$26,J1188&gt;Beregningsdata!$F$25),J1188-Beregningsdata!$F$25,""))</f>
        <v/>
      </c>
      <c r="L1188" s="259" t="str">
        <f>IF(J1188&gt;Beregningsdata!$F$27,J1188-Beregningsdata!$F$27,"")</f>
        <v/>
      </c>
      <c r="M1188" s="254"/>
      <c r="N1188" s="254"/>
      <c r="O1188" s="254"/>
      <c r="P1188" s="211">
        <f>IF(D1188="Ferie",Beregningsdata!$E$6,"0")+IF(D1188="Feriefridag",Beregningsdata!$E$12,"0")+IF(D1188="Fri",Beregningsdata!$E$11,"0")+IF(D1188="Syg",Beregningsdata!$E$8,"0")+IF(D1188="Barns Sygedag",Beregningsdata!$E$9,"0")+IF(D1188="Barsel",Beregningsdata!$E$10,"0")</f>
        <v>0</v>
      </c>
    </row>
    <row r="1189" spans="1:16" ht="16.5" x14ac:dyDescent="0.25">
      <c r="A1189" s="173" t="str">
        <f t="shared" si="126"/>
        <v/>
      </c>
      <c r="B1189" s="174" t="str">
        <f t="shared" si="127"/>
        <v>Lørdag</v>
      </c>
      <c r="C1189" s="176">
        <f t="shared" si="128"/>
        <v>43757</v>
      </c>
      <c r="D1189" s="253"/>
      <c r="E1189" s="287">
        <f>IF(B1189="mandag",MedarbejderData!$V$33,"0")+IF(B1189="tirsdag",MedarbejderData!$W$33,"0")+IF(B1189="Onsdag",MedarbejderData!$X$33,"0")+IF(B1189="torsdag",MedarbejderData!$Y$33,"0")+IF(B1189="fredag",MedarbejderData!$Z$33,"0")+IF(B1189="lørdag",MedarbejderData!$AA$33,"0")+IF(B1189="søndag",MedarbejderData!$AB$33,"0")</f>
        <v>0</v>
      </c>
      <c r="F1189" s="254"/>
      <c r="G1189" s="254"/>
      <c r="H1189" s="254"/>
      <c r="I1189" s="254"/>
      <c r="J1189" s="258">
        <f>IF(E1189+F1189+G1189&lt;Beregningsdata!$G$18,E1189+F1189+G1189,E1189+F1189+G1189-Beregningsdata!$G$17)</f>
        <v>0</v>
      </c>
      <c r="K1189" s="259" t="str">
        <f>IF(J1189&gt;Beregningsdata!$G$26,Beregningsdata!$F$26,IF(AND(J1189&lt;J1189+Beregningsdata!$F$26,J1189&gt;Beregningsdata!$F$25),J1189-Beregningsdata!$F$25,""))</f>
        <v/>
      </c>
      <c r="L1189" s="259" t="str">
        <f>IF(J1189&gt;Beregningsdata!$F$27,J1189-Beregningsdata!$F$27,"")</f>
        <v/>
      </c>
      <c r="M1189" s="254"/>
      <c r="N1189" s="254"/>
      <c r="O1189" s="254"/>
      <c r="P1189" s="211">
        <f>IF(D1189="Ferie",Beregningsdata!$E$6,"0")+IF(D1189="Feriefridag",Beregningsdata!$E$12,"0")+IF(D1189="Fri",Beregningsdata!$E$11,"0")+IF(D1189="Syg",Beregningsdata!$E$8,"0")+IF(D1189="Barns Sygedag",Beregningsdata!$E$9,"0")+IF(D1189="Barsel",Beregningsdata!$E$10,"0")</f>
        <v>0</v>
      </c>
    </row>
    <row r="1190" spans="1:16" ht="16.5" x14ac:dyDescent="0.25">
      <c r="A1190" s="173" t="str">
        <f t="shared" si="126"/>
        <v/>
      </c>
      <c r="B1190" s="174" t="str">
        <f t="shared" si="127"/>
        <v>Søndag</v>
      </c>
      <c r="C1190" s="176">
        <f t="shared" si="128"/>
        <v>43758</v>
      </c>
      <c r="D1190" s="253"/>
      <c r="E1190" s="287">
        <f>IF(B1190="mandag",MedarbejderData!$V$33,"0")+IF(B1190="tirsdag",MedarbejderData!$W$33,"0")+IF(B1190="Onsdag",MedarbejderData!$X$33,"0")+IF(B1190="torsdag",MedarbejderData!$Y$33,"0")+IF(B1190="fredag",MedarbejderData!$Z$33,"0")+IF(B1190="lørdag",MedarbejderData!$AA$33,"0")+IF(B1190="søndag",MedarbejderData!$AB$33,"0")</f>
        <v>0</v>
      </c>
      <c r="F1190" s="254"/>
      <c r="G1190" s="254"/>
      <c r="H1190" s="254"/>
      <c r="I1190" s="254"/>
      <c r="J1190" s="258">
        <f>IF(E1190+F1190+G1190&lt;Beregningsdata!$G$18,E1190+F1190+G1190,E1190+F1190+G1190-Beregningsdata!$G$17)</f>
        <v>0</v>
      </c>
      <c r="K1190" s="259" t="str">
        <f>IF(J1190&gt;Beregningsdata!$G$26,Beregningsdata!$F$26,IF(AND(J1190&lt;J1190+Beregningsdata!$F$26,J1190&gt;Beregningsdata!$F$25),J1190-Beregningsdata!$F$25,""))</f>
        <v/>
      </c>
      <c r="L1190" s="259" t="str">
        <f>IF(J1190&gt;Beregningsdata!$F$27,J1190-Beregningsdata!$F$27,"")</f>
        <v/>
      </c>
      <c r="M1190" s="254"/>
      <c r="N1190" s="254"/>
      <c r="O1190" s="254"/>
      <c r="P1190" s="211">
        <f>IF(D1190="Ferie",Beregningsdata!$E$6,"0")+IF(D1190="Feriefridag",Beregningsdata!$E$12,"0")+IF(D1190="Fri",Beregningsdata!$E$11,"0")+IF(D1190="Syg",Beregningsdata!$E$8,"0")+IF(D1190="Barns Sygedag",Beregningsdata!$E$9,"0")+IF(D1190="Barsel",Beregningsdata!$E$10,"0")</f>
        <v>0</v>
      </c>
    </row>
    <row r="1191" spans="1:16" ht="16.5" x14ac:dyDescent="0.25">
      <c r="A1191" s="173">
        <f t="shared" si="126"/>
        <v>43</v>
      </c>
      <c r="B1191" s="174" t="str">
        <f t="shared" si="127"/>
        <v>Mandag</v>
      </c>
      <c r="C1191" s="176">
        <f t="shared" si="128"/>
        <v>43759</v>
      </c>
      <c r="D1191" s="253"/>
      <c r="E1191" s="287">
        <f>IF(B1191="mandag",MedarbejderData!$V$33,"0")+IF(B1191="tirsdag",MedarbejderData!$W$33,"0")+IF(B1191="Onsdag",MedarbejderData!$X$33,"0")+IF(B1191="torsdag",MedarbejderData!$Y$33,"0")+IF(B1191="fredag",MedarbejderData!$Z$33,"0")+IF(B1191="lørdag",MedarbejderData!$AA$33,"0")+IF(B1191="søndag",MedarbejderData!$AB$33,"0")</f>
        <v>0</v>
      </c>
      <c r="F1191" s="254"/>
      <c r="G1191" s="254"/>
      <c r="H1191" s="254"/>
      <c r="I1191" s="254"/>
      <c r="J1191" s="258">
        <f>IF(E1191+F1191+G1191&lt;Beregningsdata!$G$18,E1191+F1191+G1191,E1191+F1191+G1191-Beregningsdata!$G$17)</f>
        <v>0</v>
      </c>
      <c r="K1191" s="259" t="str">
        <f>IF(J1191&gt;Beregningsdata!$G$26,Beregningsdata!$F$26,IF(AND(J1191&lt;J1191+Beregningsdata!$F$26,J1191&gt;Beregningsdata!$F$25),J1191-Beregningsdata!$F$25,""))</f>
        <v/>
      </c>
      <c r="L1191" s="259" t="str">
        <f>IF(J1191&gt;Beregningsdata!$F$27,J1191-Beregningsdata!$F$27,"")</f>
        <v/>
      </c>
      <c r="M1191" s="254"/>
      <c r="N1191" s="254"/>
      <c r="O1191" s="254"/>
      <c r="P1191" s="211">
        <f>IF(D1191="Ferie",Beregningsdata!$E$6,"0")+IF(D1191="Feriefridag",Beregningsdata!$E$12,"0")+IF(D1191="Fri",Beregningsdata!$E$11,"0")+IF(D1191="Syg",Beregningsdata!$E$8,"0")+IF(D1191="Barns Sygedag",Beregningsdata!$E$9,"0")+IF(D1191="Barsel",Beregningsdata!$E$10,"0")</f>
        <v>0</v>
      </c>
    </row>
    <row r="1192" spans="1:16" ht="16.5" x14ac:dyDescent="0.25">
      <c r="A1192" s="173" t="str">
        <f t="shared" si="126"/>
        <v/>
      </c>
      <c r="B1192" s="174" t="str">
        <f t="shared" si="127"/>
        <v>Tirsdag</v>
      </c>
      <c r="C1192" s="176">
        <f t="shared" si="128"/>
        <v>43760</v>
      </c>
      <c r="D1192" s="253"/>
      <c r="E1192" s="287">
        <f>IF(B1192="mandag",MedarbejderData!$V$33,"0")+IF(B1192="tirsdag",MedarbejderData!$W$33,"0")+IF(B1192="Onsdag",MedarbejderData!$X$33,"0")+IF(B1192="torsdag",MedarbejderData!$Y$33,"0")+IF(B1192="fredag",MedarbejderData!$Z$33,"0")+IF(B1192="lørdag",MedarbejderData!$AA$33,"0")+IF(B1192="søndag",MedarbejderData!$AB$33,"0")</f>
        <v>0</v>
      </c>
      <c r="F1192" s="254"/>
      <c r="G1192" s="254"/>
      <c r="H1192" s="254"/>
      <c r="I1192" s="254"/>
      <c r="J1192" s="258">
        <f>IF(E1192+F1192+G1192&lt;Beregningsdata!$G$18,E1192+F1192+G1192,E1192+F1192+G1192-Beregningsdata!$G$17)</f>
        <v>0</v>
      </c>
      <c r="K1192" s="259" t="str">
        <f>IF(J1192&gt;Beregningsdata!$G$26,Beregningsdata!$F$26,IF(AND(J1192&lt;J1192+Beregningsdata!$F$26,J1192&gt;Beregningsdata!$F$25),J1192-Beregningsdata!$F$25,""))</f>
        <v/>
      </c>
      <c r="L1192" s="259" t="str">
        <f>IF(J1192&gt;Beregningsdata!$F$27,J1192-Beregningsdata!$F$27,"")</f>
        <v/>
      </c>
      <c r="M1192" s="254"/>
      <c r="N1192" s="254"/>
      <c r="O1192" s="254"/>
      <c r="P1192" s="211">
        <f>IF(D1192="Ferie",Beregningsdata!$E$6,"0")+IF(D1192="Feriefridag",Beregningsdata!$E$12,"0")+IF(D1192="Fri",Beregningsdata!$E$11,"0")+IF(D1192="Syg",Beregningsdata!$E$8,"0")+IF(D1192="Barns Sygedag",Beregningsdata!$E$9,"0")+IF(D1192="Barsel",Beregningsdata!$E$10,"0")</f>
        <v>0</v>
      </c>
    </row>
    <row r="1193" spans="1:16" ht="16.5" x14ac:dyDescent="0.25">
      <c r="A1193" s="173" t="str">
        <f t="shared" si="126"/>
        <v/>
      </c>
      <c r="B1193" s="174" t="str">
        <f t="shared" si="127"/>
        <v>Onsdag</v>
      </c>
      <c r="C1193" s="176">
        <f t="shared" si="128"/>
        <v>43761</v>
      </c>
      <c r="D1193" s="253"/>
      <c r="E1193" s="287">
        <f>IF(B1193="mandag",MedarbejderData!$V$33,"0")+IF(B1193="tirsdag",MedarbejderData!$W$33,"0")+IF(B1193="Onsdag",MedarbejderData!$X$33,"0")+IF(B1193="torsdag",MedarbejderData!$Y$33,"0")+IF(B1193="fredag",MedarbejderData!$Z$33,"0")+IF(B1193="lørdag",MedarbejderData!$AA$33,"0")+IF(B1193="søndag",MedarbejderData!$AB$33,"0")</f>
        <v>0</v>
      </c>
      <c r="F1193" s="254"/>
      <c r="G1193" s="254"/>
      <c r="H1193" s="254"/>
      <c r="I1193" s="254"/>
      <c r="J1193" s="258">
        <f>IF(E1193+F1193+G1193&lt;Beregningsdata!$G$18,E1193+F1193+G1193,E1193+F1193+G1193-Beregningsdata!$G$17)</f>
        <v>0</v>
      </c>
      <c r="K1193" s="259" t="str">
        <f>IF(J1193&gt;Beregningsdata!$G$26,Beregningsdata!$F$26,IF(AND(J1193&lt;J1193+Beregningsdata!$F$26,J1193&gt;Beregningsdata!$F$25),J1193-Beregningsdata!$F$25,""))</f>
        <v/>
      </c>
      <c r="L1193" s="259" t="str">
        <f>IF(J1193&gt;Beregningsdata!$F$27,J1193-Beregningsdata!$F$27,"")</f>
        <v/>
      </c>
      <c r="M1193" s="254"/>
      <c r="N1193" s="254"/>
      <c r="O1193" s="254"/>
      <c r="P1193" s="211">
        <f>IF(D1193="Ferie",Beregningsdata!$E$6,"0")+IF(D1193="Feriefridag",Beregningsdata!$E$12,"0")+IF(D1193="Fri",Beregningsdata!$E$11,"0")+IF(D1193="Syg",Beregningsdata!$E$8,"0")+IF(D1193="Barns Sygedag",Beregningsdata!$E$9,"0")+IF(D1193="Barsel",Beregningsdata!$E$10,"0")</f>
        <v>0</v>
      </c>
    </row>
    <row r="1194" spans="1:16" ht="16.5" x14ac:dyDescent="0.25">
      <c r="A1194" s="173" t="str">
        <f t="shared" si="126"/>
        <v/>
      </c>
      <c r="B1194" s="174" t="str">
        <f t="shared" si="127"/>
        <v>Torsdag</v>
      </c>
      <c r="C1194" s="176">
        <f t="shared" si="128"/>
        <v>43762</v>
      </c>
      <c r="D1194" s="253"/>
      <c r="E1194" s="287">
        <f>IF(B1194="mandag",MedarbejderData!$V$33,"0")+IF(B1194="tirsdag",MedarbejderData!$W$33,"0")+IF(B1194="Onsdag",MedarbejderData!$X$33,"0")+IF(B1194="torsdag",MedarbejderData!$Y$33,"0")+IF(B1194="fredag",MedarbejderData!$Z$33,"0")+IF(B1194="lørdag",MedarbejderData!$AA$33,"0")+IF(B1194="søndag",MedarbejderData!$AB$33,"0")</f>
        <v>0</v>
      </c>
      <c r="F1194" s="254"/>
      <c r="G1194" s="254"/>
      <c r="H1194" s="254"/>
      <c r="I1194" s="254"/>
      <c r="J1194" s="258">
        <f>IF(E1194+F1194+G1194&lt;Beregningsdata!$G$18,E1194+F1194+G1194,E1194+F1194+G1194-Beregningsdata!$G$17)</f>
        <v>0</v>
      </c>
      <c r="K1194" s="259" t="str">
        <f>IF(J1194&gt;Beregningsdata!$G$26,Beregningsdata!$F$26,IF(AND(J1194&lt;J1194+Beregningsdata!$F$26,J1194&gt;Beregningsdata!$F$25),J1194-Beregningsdata!$F$25,""))</f>
        <v/>
      </c>
      <c r="L1194" s="259" t="str">
        <f>IF(J1194&gt;Beregningsdata!$F$27,J1194-Beregningsdata!$F$27,"")</f>
        <v/>
      </c>
      <c r="M1194" s="254"/>
      <c r="N1194" s="254"/>
      <c r="O1194" s="254"/>
      <c r="P1194" s="211">
        <f>IF(D1194="Ferie",Beregningsdata!$E$6,"0")+IF(D1194="Feriefridag",Beregningsdata!$E$12,"0")+IF(D1194="Fri",Beregningsdata!$E$11,"0")+IF(D1194="Syg",Beregningsdata!$E$8,"0")+IF(D1194="Barns Sygedag",Beregningsdata!$E$9,"0")+IF(D1194="Barsel",Beregningsdata!$E$10,"0")</f>
        <v>0</v>
      </c>
    </row>
    <row r="1195" spans="1:16" ht="16.5" x14ac:dyDescent="0.25">
      <c r="A1195" s="173" t="str">
        <f t="shared" si="126"/>
        <v/>
      </c>
      <c r="B1195" s="174" t="str">
        <f t="shared" si="127"/>
        <v>Fredag</v>
      </c>
      <c r="C1195" s="176">
        <f t="shared" si="128"/>
        <v>43763</v>
      </c>
      <c r="D1195" s="253"/>
      <c r="E1195" s="287">
        <f>IF(B1195="mandag",MedarbejderData!$V$33,"0")+IF(B1195="tirsdag",MedarbejderData!$W$33,"0")+IF(B1195="Onsdag",MedarbejderData!$X$33,"0")+IF(B1195="torsdag",MedarbejderData!$Y$33,"0")+IF(B1195="fredag",MedarbejderData!$Z$33,"0")+IF(B1195="lørdag",MedarbejderData!$AA$33,"0")+IF(B1195="søndag",MedarbejderData!$AB$33,"0")</f>
        <v>0</v>
      </c>
      <c r="F1195" s="254"/>
      <c r="G1195" s="254"/>
      <c r="H1195" s="254"/>
      <c r="I1195" s="254"/>
      <c r="J1195" s="258">
        <f>IF(E1195+F1195+G1195&lt;Beregningsdata!$G$18,E1195+F1195+G1195,E1195+F1195+G1195-Beregningsdata!$G$17)</f>
        <v>0</v>
      </c>
      <c r="K1195" s="259" t="str">
        <f>IF(J1195&gt;Beregningsdata!$G$26,Beregningsdata!$F$26,IF(AND(J1195&lt;J1195+Beregningsdata!$F$26,J1195&gt;Beregningsdata!$F$25),J1195-Beregningsdata!$F$25,""))</f>
        <v/>
      </c>
      <c r="L1195" s="259" t="str">
        <f>IF(J1195&gt;Beregningsdata!$F$27,J1195-Beregningsdata!$F$27,"")</f>
        <v/>
      </c>
      <c r="M1195" s="254"/>
      <c r="N1195" s="254"/>
      <c r="O1195" s="254"/>
      <c r="P1195" s="211">
        <f>IF(D1195="Ferie",Beregningsdata!$E$6,"0")+IF(D1195="Feriefridag",Beregningsdata!$E$12,"0")+IF(D1195="Fri",Beregningsdata!$E$11,"0")+IF(D1195="Syg",Beregningsdata!$E$8,"0")+IF(D1195="Barns Sygedag",Beregningsdata!$E$9,"0")+IF(D1195="Barsel",Beregningsdata!$E$10,"0")</f>
        <v>0</v>
      </c>
    </row>
    <row r="1196" spans="1:16" ht="16.5" x14ac:dyDescent="0.25">
      <c r="A1196" s="173" t="str">
        <f t="shared" si="126"/>
        <v/>
      </c>
      <c r="B1196" s="174" t="str">
        <f t="shared" si="127"/>
        <v>Lørdag</v>
      </c>
      <c r="C1196" s="176">
        <f t="shared" si="128"/>
        <v>43764</v>
      </c>
      <c r="D1196" s="253"/>
      <c r="E1196" s="287">
        <f>IF(B1196="mandag",MedarbejderData!$V$33,"0")+IF(B1196="tirsdag",MedarbejderData!$W$33,"0")+IF(B1196="Onsdag",MedarbejderData!$X$33,"0")+IF(B1196="torsdag",MedarbejderData!$Y$33,"0")+IF(B1196="fredag",MedarbejderData!$Z$33,"0")+IF(B1196="lørdag",MedarbejderData!$AA$33,"0")+IF(B1196="søndag",MedarbejderData!$AB$33,"0")</f>
        <v>0</v>
      </c>
      <c r="F1196" s="254"/>
      <c r="G1196" s="254"/>
      <c r="H1196" s="254"/>
      <c r="I1196" s="254"/>
      <c r="J1196" s="258">
        <f>IF(E1196+F1196+G1196&lt;Beregningsdata!$G$18,E1196+F1196+G1196,E1196+F1196+G1196-Beregningsdata!$G$17)</f>
        <v>0</v>
      </c>
      <c r="K1196" s="259" t="str">
        <f>IF(J1196&gt;Beregningsdata!$G$26,Beregningsdata!$F$26,IF(AND(J1196&lt;J1196+Beregningsdata!$F$26,J1196&gt;Beregningsdata!$F$25),J1196-Beregningsdata!$F$25,""))</f>
        <v/>
      </c>
      <c r="L1196" s="259" t="str">
        <f>IF(J1196&gt;Beregningsdata!$F$27,J1196-Beregningsdata!$F$27,"")</f>
        <v/>
      </c>
      <c r="M1196" s="254"/>
      <c r="N1196" s="254"/>
      <c r="O1196" s="254"/>
      <c r="P1196" s="211">
        <f>IF(D1196="Ferie",Beregningsdata!$E$6,"0")+IF(D1196="Feriefridag",Beregningsdata!$E$12,"0")+IF(D1196="Fri",Beregningsdata!$E$11,"0")+IF(D1196="Syg",Beregningsdata!$E$8,"0")+IF(D1196="Barns Sygedag",Beregningsdata!$E$9,"0")+IF(D1196="Barsel",Beregningsdata!$E$10,"0")</f>
        <v>0</v>
      </c>
    </row>
    <row r="1197" spans="1:16" ht="16.5" x14ac:dyDescent="0.25">
      <c r="A1197" s="173" t="str">
        <f t="shared" si="126"/>
        <v/>
      </c>
      <c r="B1197" s="174" t="str">
        <f t="shared" si="127"/>
        <v>Søndag</v>
      </c>
      <c r="C1197" s="176">
        <f t="shared" si="128"/>
        <v>43765</v>
      </c>
      <c r="D1197" s="253"/>
      <c r="E1197" s="287">
        <f>IF(B1197="mandag",MedarbejderData!$V$33,"0")+IF(B1197="tirsdag",MedarbejderData!$W$33,"0")+IF(B1197="Onsdag",MedarbejderData!$X$33,"0")+IF(B1197="torsdag",MedarbejderData!$Y$33,"0")+IF(B1197="fredag",MedarbejderData!$Z$33,"0")+IF(B1197="lørdag",MedarbejderData!$AA$33,"0")+IF(B1197="søndag",MedarbejderData!$AB$33,"0")</f>
        <v>0</v>
      </c>
      <c r="F1197" s="254"/>
      <c r="G1197" s="254"/>
      <c r="H1197" s="254"/>
      <c r="I1197" s="254"/>
      <c r="J1197" s="258">
        <f>IF(E1197+F1197+G1197&lt;Beregningsdata!$G$18,E1197+F1197+G1197,E1197+F1197+G1197-Beregningsdata!$G$17)</f>
        <v>0</v>
      </c>
      <c r="K1197" s="259" t="str">
        <f>IF(J1197&gt;Beregningsdata!$G$26,Beregningsdata!$F$26,IF(AND(J1197&lt;J1197+Beregningsdata!$F$26,J1197&gt;Beregningsdata!$F$25),J1197-Beregningsdata!$F$25,""))</f>
        <v/>
      </c>
      <c r="L1197" s="259" t="str">
        <f>IF(J1197&gt;Beregningsdata!$F$27,J1197-Beregningsdata!$F$27,"")</f>
        <v/>
      </c>
      <c r="M1197" s="254"/>
      <c r="N1197" s="254"/>
      <c r="O1197" s="254"/>
      <c r="P1197" s="211">
        <f>IF(D1197="Ferie",Beregningsdata!$E$6,"0")+IF(D1197="Feriefridag",Beregningsdata!$E$12,"0")+IF(D1197="Fri",Beregningsdata!$E$11,"0")+IF(D1197="Syg",Beregningsdata!$E$8,"0")+IF(D1197="Barns Sygedag",Beregningsdata!$E$9,"0")+IF(D1197="Barsel",Beregningsdata!$E$10,"0")</f>
        <v>0</v>
      </c>
    </row>
    <row r="1198" spans="1:16" ht="16.5" x14ac:dyDescent="0.25">
      <c r="A1198" s="173">
        <f t="shared" si="126"/>
        <v>44</v>
      </c>
      <c r="B1198" s="174" t="str">
        <f t="shared" si="127"/>
        <v>Mandag</v>
      </c>
      <c r="C1198" s="176">
        <f t="shared" si="128"/>
        <v>43766</v>
      </c>
      <c r="D1198" s="253"/>
      <c r="E1198" s="287">
        <f>IF(B1198="mandag",MedarbejderData!$V$33,"0")+IF(B1198="tirsdag",MedarbejderData!$W$33,"0")+IF(B1198="Onsdag",MedarbejderData!$X$33,"0")+IF(B1198="torsdag",MedarbejderData!$Y$33,"0")+IF(B1198="fredag",MedarbejderData!$Z$33,"0")+IF(B1198="lørdag",MedarbejderData!$AA$33,"0")+IF(B1198="søndag",MedarbejderData!$AB$33,"0")</f>
        <v>0</v>
      </c>
      <c r="F1198" s="254"/>
      <c r="G1198" s="254"/>
      <c r="H1198" s="254"/>
      <c r="I1198" s="254"/>
      <c r="J1198" s="258">
        <f>IF(E1198+F1198+G1198&lt;Beregningsdata!$G$18,E1198+F1198+G1198,E1198+F1198+G1198-Beregningsdata!$G$17)</f>
        <v>0</v>
      </c>
      <c r="K1198" s="259" t="str">
        <f>IF(J1198&gt;Beregningsdata!$G$26,Beregningsdata!$F$26,IF(AND(J1198&lt;J1198+Beregningsdata!$F$26,J1198&gt;Beregningsdata!$F$25),J1198-Beregningsdata!$F$25,""))</f>
        <v/>
      </c>
      <c r="L1198" s="259" t="str">
        <f>IF(J1198&gt;Beregningsdata!$F$27,J1198-Beregningsdata!$F$27,"")</f>
        <v/>
      </c>
      <c r="M1198" s="254"/>
      <c r="N1198" s="254"/>
      <c r="O1198" s="254"/>
      <c r="P1198" s="211">
        <f>IF(D1198="Ferie",Beregningsdata!$E$6,"0")+IF(D1198="Feriefridag",Beregningsdata!$E$12,"0")+IF(D1198="Fri",Beregningsdata!$E$11,"0")+IF(D1198="Syg",Beregningsdata!$E$8,"0")+IF(D1198="Barns Sygedag",Beregningsdata!$E$9,"0")+IF(D1198="Barsel",Beregningsdata!$E$10,"0")</f>
        <v>0</v>
      </c>
    </row>
    <row r="1199" spans="1:16" ht="16.5" x14ac:dyDescent="0.25">
      <c r="A1199" s="173" t="str">
        <f t="shared" si="126"/>
        <v/>
      </c>
      <c r="B1199" s="174" t="str">
        <f t="shared" si="127"/>
        <v>Tirsdag</v>
      </c>
      <c r="C1199" s="176">
        <f t="shared" si="128"/>
        <v>43767</v>
      </c>
      <c r="D1199" s="253"/>
      <c r="E1199" s="287">
        <f>IF(B1199="mandag",MedarbejderData!$V$33,"0")+IF(B1199="tirsdag",MedarbejderData!$W$33,"0")+IF(B1199="Onsdag",MedarbejderData!$X$33,"0")+IF(B1199="torsdag",MedarbejderData!$Y$33,"0")+IF(B1199="fredag",MedarbejderData!$Z$33,"0")+IF(B1199="lørdag",MedarbejderData!$AA$33,"0")+IF(B1199="søndag",MedarbejderData!$AB$33,"0")</f>
        <v>0</v>
      </c>
      <c r="F1199" s="254"/>
      <c r="G1199" s="254"/>
      <c r="H1199" s="254"/>
      <c r="I1199" s="254"/>
      <c r="J1199" s="258">
        <f>IF(E1199+F1199+G1199&lt;Beregningsdata!$G$18,E1199+F1199+G1199,E1199+F1199+G1199-Beregningsdata!$G$17)</f>
        <v>0</v>
      </c>
      <c r="K1199" s="259" t="str">
        <f>IF(J1199&gt;Beregningsdata!$G$26,Beregningsdata!$F$26,IF(AND(J1199&lt;J1199+Beregningsdata!$F$26,J1199&gt;Beregningsdata!$F$25),J1199-Beregningsdata!$F$25,""))</f>
        <v/>
      </c>
      <c r="L1199" s="259" t="str">
        <f>IF(J1199&gt;Beregningsdata!$F$27,J1199-Beregningsdata!$F$27,"")</f>
        <v/>
      </c>
      <c r="M1199" s="254"/>
      <c r="N1199" s="254"/>
      <c r="O1199" s="254"/>
      <c r="P1199" s="211">
        <f>IF(D1199="Ferie",Beregningsdata!$E$6,"0")+IF(D1199="Feriefridag",Beregningsdata!$E$12,"0")+IF(D1199="Fri",Beregningsdata!$E$11,"0")+IF(D1199="Syg",Beregningsdata!$E$8,"0")+IF(D1199="Barns Sygedag",Beregningsdata!$E$9,"0")+IF(D1199="Barsel",Beregningsdata!$E$10,"0")</f>
        <v>0</v>
      </c>
    </row>
    <row r="1200" spans="1:16" ht="16.5" x14ac:dyDescent="0.25">
      <c r="A1200" s="173" t="str">
        <f t="shared" si="126"/>
        <v/>
      </c>
      <c r="B1200" s="174" t="str">
        <f t="shared" si="127"/>
        <v>Onsdag</v>
      </c>
      <c r="C1200" s="176">
        <f t="shared" si="128"/>
        <v>43768</v>
      </c>
      <c r="D1200" s="253"/>
      <c r="E1200" s="287">
        <f>IF(B1200="mandag",MedarbejderData!$V$33,"0")+IF(B1200="tirsdag",MedarbejderData!$W$33,"0")+IF(B1200="Onsdag",MedarbejderData!$X$33,"0")+IF(B1200="torsdag",MedarbejderData!$Y$33,"0")+IF(B1200="fredag",MedarbejderData!$Z$33,"0")+IF(B1200="lørdag",MedarbejderData!$AA$33,"0")+IF(B1200="søndag",MedarbejderData!$AB$33,"0")</f>
        <v>0</v>
      </c>
      <c r="F1200" s="254"/>
      <c r="G1200" s="254"/>
      <c r="H1200" s="254"/>
      <c r="I1200" s="254"/>
      <c r="J1200" s="258">
        <f>IF(E1200+F1200+G1200&lt;Beregningsdata!$G$18,E1200+F1200+G1200,E1200+F1200+G1200-Beregningsdata!$G$17)</f>
        <v>0</v>
      </c>
      <c r="K1200" s="259" t="str">
        <f>IF(J1200&gt;Beregningsdata!$G$26,Beregningsdata!$F$26,IF(AND(J1200&lt;J1200+Beregningsdata!$F$26,J1200&gt;Beregningsdata!$F$25),J1200-Beregningsdata!$F$25,""))</f>
        <v/>
      </c>
      <c r="L1200" s="259" t="str">
        <f>IF(J1200&gt;Beregningsdata!$F$27,J1200-Beregningsdata!$F$27,"")</f>
        <v/>
      </c>
      <c r="M1200" s="254"/>
      <c r="N1200" s="254"/>
      <c r="O1200" s="254"/>
      <c r="P1200" s="211">
        <f>IF(D1200="Ferie",Beregningsdata!$E$6,"0")+IF(D1200="Feriefridag",Beregningsdata!$E$12,"0")+IF(D1200="Fri",Beregningsdata!$E$11,"0")+IF(D1200="Syg",Beregningsdata!$E$8,"0")+IF(D1200="Barns Sygedag",Beregningsdata!$E$9,"0")+IF(D1200="Barsel",Beregningsdata!$E$10,"0")</f>
        <v>0</v>
      </c>
    </row>
    <row r="1201" spans="1:16" ht="16.5" x14ac:dyDescent="0.25">
      <c r="A1201" s="173" t="str">
        <f t="shared" si="126"/>
        <v/>
      </c>
      <c r="B1201" s="174" t="str">
        <f t="shared" si="127"/>
        <v>Torsdag</v>
      </c>
      <c r="C1201" s="176">
        <f t="shared" si="128"/>
        <v>43769</v>
      </c>
      <c r="D1201" s="253"/>
      <c r="E1201" s="287">
        <f>IF(B1201="mandag",MedarbejderData!$V$33,"0")+IF(B1201="tirsdag",MedarbejderData!$W$33,"0")+IF(B1201="Onsdag",MedarbejderData!$X$33,"0")+IF(B1201="torsdag",MedarbejderData!$Y$33,"0")+IF(B1201="fredag",MedarbejderData!$Z$33,"0")+IF(B1201="lørdag",MedarbejderData!$AA$33,"0")+IF(B1201="søndag",MedarbejderData!$AB$33,"0")</f>
        <v>0</v>
      </c>
      <c r="F1201" s="254"/>
      <c r="G1201" s="254"/>
      <c r="H1201" s="254"/>
      <c r="I1201" s="254"/>
      <c r="J1201" s="258">
        <f>IF(E1201+F1201+G1201&lt;Beregningsdata!$G$18,E1201+F1201+G1201,E1201+F1201+G1201-Beregningsdata!$G$17)</f>
        <v>0</v>
      </c>
      <c r="K1201" s="259" t="str">
        <f>IF(J1201&gt;Beregningsdata!$G$26,Beregningsdata!$F$26,IF(AND(J1201&lt;J1201+Beregningsdata!$F$26,J1201&gt;Beregningsdata!$F$25),J1201-Beregningsdata!$F$25,""))</f>
        <v/>
      </c>
      <c r="L1201" s="259" t="str">
        <f>IF(J1201&gt;Beregningsdata!$F$27,J1201-Beregningsdata!$F$27,"")</f>
        <v/>
      </c>
      <c r="M1201" s="254"/>
      <c r="N1201" s="254"/>
      <c r="O1201" s="254"/>
      <c r="P1201" s="211">
        <f>IF(D1201="Ferie",Beregningsdata!$E$6,"0")+IF(D1201="Feriefridag",Beregningsdata!$E$12,"0")+IF(D1201="Fri",Beregningsdata!$E$11,"0")+IF(D1201="Syg",Beregningsdata!$E$8,"0")+IF(D1201="Barns Sygedag",Beregningsdata!$E$9,"0")+IF(D1201="Barsel",Beregningsdata!$E$10,"0")</f>
        <v>0</v>
      </c>
    </row>
    <row r="1202" spans="1:16" ht="16.5" x14ac:dyDescent="0.25">
      <c r="A1202" s="173" t="str">
        <f t="shared" si="126"/>
        <v/>
      </c>
      <c r="B1202" s="174" t="str">
        <f t="shared" si="127"/>
        <v>Fredag</v>
      </c>
      <c r="C1202" s="176">
        <f t="shared" si="128"/>
        <v>43770</v>
      </c>
      <c r="D1202" s="253"/>
      <c r="E1202" s="287">
        <f>IF(B1202="mandag",MedarbejderData!$V$33,"0")+IF(B1202="tirsdag",MedarbejderData!$W$33,"0")+IF(B1202="Onsdag",MedarbejderData!$X$33,"0")+IF(B1202="torsdag",MedarbejderData!$Y$33,"0")+IF(B1202="fredag",MedarbejderData!$Z$33,"0")+IF(B1202="lørdag",MedarbejderData!$AA$33,"0")+IF(B1202="søndag",MedarbejderData!$AB$33,"0")</f>
        <v>0</v>
      </c>
      <c r="F1202" s="254"/>
      <c r="G1202" s="254"/>
      <c r="H1202" s="254"/>
      <c r="I1202" s="254"/>
      <c r="J1202" s="258">
        <f>IF(E1202+F1202+G1202&lt;Beregningsdata!$G$18,E1202+F1202+G1202,E1202+F1202+G1202-Beregningsdata!$G$17)</f>
        <v>0</v>
      </c>
      <c r="K1202" s="259" t="str">
        <f>IF(J1202&gt;Beregningsdata!$G$26,Beregningsdata!$F$26,IF(AND(J1202&lt;J1202+Beregningsdata!$F$26,J1202&gt;Beregningsdata!$F$25),J1202-Beregningsdata!$F$25,""))</f>
        <v/>
      </c>
      <c r="L1202" s="259" t="str">
        <f>IF(J1202&gt;Beregningsdata!$F$27,J1202-Beregningsdata!$F$27,"")</f>
        <v/>
      </c>
      <c r="M1202" s="254"/>
      <c r="N1202" s="254"/>
      <c r="O1202" s="254"/>
      <c r="P1202" s="211">
        <f>IF(D1202="Ferie",Beregningsdata!$E$6,"0")+IF(D1202="Feriefridag",Beregningsdata!$E$12,"0")+IF(D1202="Fri",Beregningsdata!$E$11,"0")+IF(D1202="Syg",Beregningsdata!$E$8,"0")+IF(D1202="Barns Sygedag",Beregningsdata!$E$9,"0")+IF(D1202="Barsel",Beregningsdata!$E$10,"0")</f>
        <v>0</v>
      </c>
    </row>
    <row r="1203" spans="1:16" ht="16.5" x14ac:dyDescent="0.25">
      <c r="A1203" s="173" t="str">
        <f t="shared" si="126"/>
        <v/>
      </c>
      <c r="B1203" s="174" t="str">
        <f t="shared" si="127"/>
        <v>Lørdag</v>
      </c>
      <c r="C1203" s="176">
        <f t="shared" si="128"/>
        <v>43771</v>
      </c>
      <c r="D1203" s="253"/>
      <c r="E1203" s="287">
        <f>IF(B1203="mandag",MedarbejderData!$V$33,"0")+IF(B1203="tirsdag",MedarbejderData!$W$33,"0")+IF(B1203="Onsdag",MedarbejderData!$X$33,"0")+IF(B1203="torsdag",MedarbejderData!$Y$33,"0")+IF(B1203="fredag",MedarbejderData!$Z$33,"0")+IF(B1203="lørdag",MedarbejderData!$AA$33,"0")+IF(B1203="søndag",MedarbejderData!$AB$33,"0")</f>
        <v>0</v>
      </c>
      <c r="F1203" s="254"/>
      <c r="G1203" s="254"/>
      <c r="H1203" s="254"/>
      <c r="I1203" s="254"/>
      <c r="J1203" s="258">
        <f>IF(E1203+F1203+G1203&lt;Beregningsdata!$G$18,E1203+F1203+G1203,E1203+F1203+G1203-Beregningsdata!$G$17)</f>
        <v>0</v>
      </c>
      <c r="K1203" s="259" t="str">
        <f>IF(J1203&gt;Beregningsdata!$G$26,Beregningsdata!$F$26,IF(AND(J1203&lt;J1203+Beregningsdata!$F$26,J1203&gt;Beregningsdata!$F$25),J1203-Beregningsdata!$F$25,""))</f>
        <v/>
      </c>
      <c r="L1203" s="259" t="str">
        <f>IF(J1203&gt;Beregningsdata!$F$27,J1203-Beregningsdata!$F$27,"")</f>
        <v/>
      </c>
      <c r="M1203" s="254"/>
      <c r="N1203" s="254"/>
      <c r="O1203" s="254"/>
      <c r="P1203" s="211">
        <f>IF(D1203="Ferie",Beregningsdata!$E$6,"0")+IF(D1203="Feriefridag",Beregningsdata!$E$12,"0")+IF(D1203="Fri",Beregningsdata!$E$11,"0")+IF(D1203="Syg",Beregningsdata!$E$8,"0")+IF(D1203="Barns Sygedag",Beregningsdata!$E$9,"0")+IF(D1203="Barsel",Beregningsdata!$E$10,"0")</f>
        <v>0</v>
      </c>
    </row>
    <row r="1204" spans="1:16" ht="16.5" x14ac:dyDescent="0.25">
      <c r="A1204" s="173" t="str">
        <f t="shared" si="126"/>
        <v/>
      </c>
      <c r="B1204" s="174" t="str">
        <f t="shared" si="127"/>
        <v>Søndag</v>
      </c>
      <c r="C1204" s="176">
        <f t="shared" si="128"/>
        <v>43772</v>
      </c>
      <c r="D1204" s="253"/>
      <c r="E1204" s="287">
        <f>IF(B1204="mandag",MedarbejderData!$V$33,"0")+IF(B1204="tirsdag",MedarbejderData!$W$33,"0")+IF(B1204="Onsdag",MedarbejderData!$X$33,"0")+IF(B1204="torsdag",MedarbejderData!$Y$33,"0")+IF(B1204="fredag",MedarbejderData!$Z$33,"0")+IF(B1204="lørdag",MedarbejderData!$AA$33,"0")+IF(B1204="søndag",MedarbejderData!$AB$33,"0")</f>
        <v>0</v>
      </c>
      <c r="F1204" s="254"/>
      <c r="G1204" s="254"/>
      <c r="H1204" s="254"/>
      <c r="I1204" s="254"/>
      <c r="J1204" s="258">
        <f>IF(E1204+F1204+G1204&lt;Beregningsdata!$G$18,E1204+F1204+G1204,E1204+F1204+G1204-Beregningsdata!$G$17)</f>
        <v>0</v>
      </c>
      <c r="K1204" s="259" t="str">
        <f>IF(J1204&gt;Beregningsdata!$G$26,Beregningsdata!$F$26,IF(AND(J1204&lt;J1204+Beregningsdata!$F$26,J1204&gt;Beregningsdata!$F$25),J1204-Beregningsdata!$F$25,""))</f>
        <v/>
      </c>
      <c r="L1204" s="259" t="str">
        <f>IF(J1204&gt;Beregningsdata!$F$27,J1204-Beregningsdata!$F$27,"")</f>
        <v/>
      </c>
      <c r="M1204" s="254"/>
      <c r="N1204" s="254"/>
      <c r="O1204" s="254"/>
      <c r="P1204" s="211">
        <f>IF(D1204="Ferie",Beregningsdata!$E$6,"0")+IF(D1204="Feriefridag",Beregningsdata!$E$12,"0")+IF(D1204="Fri",Beregningsdata!$E$11,"0")+IF(D1204="Syg",Beregningsdata!$E$8,"0")+IF(D1204="Barns Sygedag",Beregningsdata!$E$9,"0")+IF(D1204="Barsel",Beregningsdata!$E$10,"0")</f>
        <v>0</v>
      </c>
    </row>
    <row r="1205" spans="1:16" ht="16.5" x14ac:dyDescent="0.25">
      <c r="A1205" s="173">
        <f t="shared" si="126"/>
        <v>45</v>
      </c>
      <c r="B1205" s="174" t="str">
        <f t="shared" si="127"/>
        <v>Mandag</v>
      </c>
      <c r="C1205" s="176">
        <f t="shared" si="128"/>
        <v>43773</v>
      </c>
      <c r="D1205" s="253"/>
      <c r="E1205" s="287">
        <f>IF(B1205="mandag",MedarbejderData!$V$33,"0")+IF(B1205="tirsdag",MedarbejderData!$W$33,"0")+IF(B1205="Onsdag",MedarbejderData!$X$33,"0")+IF(B1205="torsdag",MedarbejderData!$Y$33,"0")+IF(B1205="fredag",MedarbejderData!$Z$33,"0")+IF(B1205="lørdag",MedarbejderData!$AA$33,"0")+IF(B1205="søndag",MedarbejderData!$AB$33,"0")</f>
        <v>0</v>
      </c>
      <c r="F1205" s="254"/>
      <c r="G1205" s="254"/>
      <c r="H1205" s="254"/>
      <c r="I1205" s="254"/>
      <c r="J1205" s="258">
        <f>IF(E1205+F1205+G1205&lt;Beregningsdata!$G$18,E1205+F1205+G1205,E1205+F1205+G1205-Beregningsdata!$G$17)</f>
        <v>0</v>
      </c>
      <c r="K1205" s="259" t="str">
        <f>IF(J1205&gt;Beregningsdata!$G$26,Beregningsdata!$F$26,IF(AND(J1205&lt;J1205+Beregningsdata!$F$26,J1205&gt;Beregningsdata!$F$25),J1205-Beregningsdata!$F$25,""))</f>
        <v/>
      </c>
      <c r="L1205" s="259" t="str">
        <f>IF(J1205&gt;Beregningsdata!$F$27,J1205-Beregningsdata!$F$27,"")</f>
        <v/>
      </c>
      <c r="M1205" s="254"/>
      <c r="N1205" s="254"/>
      <c r="O1205" s="254"/>
      <c r="P1205" s="211">
        <f>IF(D1205="Ferie",Beregningsdata!$E$6,"0")+IF(D1205="Feriefridag",Beregningsdata!$E$12,"0")+IF(D1205="Fri",Beregningsdata!$E$11,"0")+IF(D1205="Syg",Beregningsdata!$E$8,"0")+IF(D1205="Barns Sygedag",Beregningsdata!$E$9,"0")+IF(D1205="Barsel",Beregningsdata!$E$10,"0")</f>
        <v>0</v>
      </c>
    </row>
    <row r="1206" spans="1:16" ht="16.5" x14ac:dyDescent="0.25">
      <c r="A1206" s="173" t="str">
        <f t="shared" si="126"/>
        <v/>
      </c>
      <c r="B1206" s="174" t="str">
        <f t="shared" si="127"/>
        <v>Tirsdag</v>
      </c>
      <c r="C1206" s="176">
        <f t="shared" si="128"/>
        <v>43774</v>
      </c>
      <c r="D1206" s="253"/>
      <c r="E1206" s="287">
        <f>IF(B1206="mandag",MedarbejderData!$V$33,"0")+IF(B1206="tirsdag",MedarbejderData!$W$33,"0")+IF(B1206="Onsdag",MedarbejderData!$X$33,"0")+IF(B1206="torsdag",MedarbejderData!$Y$33,"0")+IF(B1206="fredag",MedarbejderData!$Z$33,"0")+IF(B1206="lørdag",MedarbejderData!$AA$33,"0")+IF(B1206="søndag",MedarbejderData!$AB$33,"0")</f>
        <v>0</v>
      </c>
      <c r="F1206" s="254"/>
      <c r="G1206" s="254"/>
      <c r="H1206" s="254"/>
      <c r="I1206" s="254"/>
      <c r="J1206" s="258">
        <f>IF(E1206+F1206+G1206&lt;Beregningsdata!$G$18,E1206+F1206+G1206,E1206+F1206+G1206-Beregningsdata!$G$17)</f>
        <v>0</v>
      </c>
      <c r="K1206" s="259" t="str">
        <f>IF(J1206&gt;Beregningsdata!$G$26,Beregningsdata!$F$26,IF(AND(J1206&lt;J1206+Beregningsdata!$F$26,J1206&gt;Beregningsdata!$F$25),J1206-Beregningsdata!$F$25,""))</f>
        <v/>
      </c>
      <c r="L1206" s="259" t="str">
        <f>IF(J1206&gt;Beregningsdata!$F$27,J1206-Beregningsdata!$F$27,"")</f>
        <v/>
      </c>
      <c r="M1206" s="254"/>
      <c r="N1206" s="254"/>
      <c r="O1206" s="254"/>
      <c r="P1206" s="211">
        <f>IF(D1206="Ferie",Beregningsdata!$E$6,"0")+IF(D1206="Feriefridag",Beregningsdata!$E$12,"0")+IF(D1206="Fri",Beregningsdata!$E$11,"0")+IF(D1206="Syg",Beregningsdata!$E$8,"0")+IF(D1206="Barns Sygedag",Beregningsdata!$E$9,"0")+IF(D1206="Barsel",Beregningsdata!$E$10,"0")</f>
        <v>0</v>
      </c>
    </row>
    <row r="1207" spans="1:16" ht="16.5" x14ac:dyDescent="0.25">
      <c r="A1207" s="173" t="str">
        <f t="shared" si="126"/>
        <v/>
      </c>
      <c r="B1207" s="174" t="str">
        <f t="shared" si="127"/>
        <v>Onsdag</v>
      </c>
      <c r="C1207" s="176">
        <f t="shared" si="128"/>
        <v>43775</v>
      </c>
      <c r="D1207" s="253"/>
      <c r="E1207" s="287">
        <f>IF(B1207="mandag",MedarbejderData!$V$33,"0")+IF(B1207="tirsdag",MedarbejderData!$W$33,"0")+IF(B1207="Onsdag",MedarbejderData!$X$33,"0")+IF(B1207="torsdag",MedarbejderData!$Y$33,"0")+IF(B1207="fredag",MedarbejderData!$Z$33,"0")+IF(B1207="lørdag",MedarbejderData!$AA$33,"0")+IF(B1207="søndag",MedarbejderData!$AB$33,"0")</f>
        <v>0</v>
      </c>
      <c r="F1207" s="254"/>
      <c r="G1207" s="254"/>
      <c r="H1207" s="254"/>
      <c r="I1207" s="254"/>
      <c r="J1207" s="258">
        <f>IF(E1207+F1207+G1207&lt;Beregningsdata!$G$18,E1207+F1207+G1207,E1207+F1207+G1207-Beregningsdata!$G$17)</f>
        <v>0</v>
      </c>
      <c r="K1207" s="259" t="str">
        <f>IF(J1207&gt;Beregningsdata!$G$26,Beregningsdata!$F$26,IF(AND(J1207&lt;J1207+Beregningsdata!$F$26,J1207&gt;Beregningsdata!$F$25),J1207-Beregningsdata!$F$25,""))</f>
        <v/>
      </c>
      <c r="L1207" s="259" t="str">
        <f>IF(J1207&gt;Beregningsdata!$F$27,J1207-Beregningsdata!$F$27,"")</f>
        <v/>
      </c>
      <c r="M1207" s="254"/>
      <c r="N1207" s="254"/>
      <c r="O1207" s="254"/>
      <c r="P1207" s="211">
        <f>IF(D1207="Ferie",Beregningsdata!$E$6,"0")+IF(D1207="Feriefridag",Beregningsdata!$E$12,"0")+IF(D1207="Fri",Beregningsdata!$E$11,"0")+IF(D1207="Syg",Beregningsdata!$E$8,"0")+IF(D1207="Barns Sygedag",Beregningsdata!$E$9,"0")+IF(D1207="Barsel",Beregningsdata!$E$10,"0")</f>
        <v>0</v>
      </c>
    </row>
    <row r="1208" spans="1:16" ht="16.5" x14ac:dyDescent="0.25">
      <c r="A1208" s="173" t="str">
        <f t="shared" si="126"/>
        <v/>
      </c>
      <c r="B1208" s="174" t="str">
        <f t="shared" si="127"/>
        <v>Torsdag</v>
      </c>
      <c r="C1208" s="176">
        <f t="shared" si="128"/>
        <v>43776</v>
      </c>
      <c r="D1208" s="253"/>
      <c r="E1208" s="287">
        <f>IF(B1208="mandag",MedarbejderData!$V$33,"0")+IF(B1208="tirsdag",MedarbejderData!$W$33,"0")+IF(B1208="Onsdag",MedarbejderData!$X$33,"0")+IF(B1208="torsdag",MedarbejderData!$Y$33,"0")+IF(B1208="fredag",MedarbejderData!$Z$33,"0")+IF(B1208="lørdag",MedarbejderData!$AA$33,"0")+IF(B1208="søndag",MedarbejderData!$AB$33,"0")</f>
        <v>0</v>
      </c>
      <c r="F1208" s="254"/>
      <c r="G1208" s="254"/>
      <c r="H1208" s="254"/>
      <c r="I1208" s="254"/>
      <c r="J1208" s="258">
        <f>IF(E1208+F1208+G1208&lt;Beregningsdata!$G$18,E1208+F1208+G1208,E1208+F1208+G1208-Beregningsdata!$G$17)</f>
        <v>0</v>
      </c>
      <c r="K1208" s="259" t="str">
        <f>IF(J1208&gt;Beregningsdata!$G$26,Beregningsdata!$F$26,IF(AND(J1208&lt;J1208+Beregningsdata!$F$26,J1208&gt;Beregningsdata!$F$25),J1208-Beregningsdata!$F$25,""))</f>
        <v/>
      </c>
      <c r="L1208" s="259" t="str">
        <f>IF(J1208&gt;Beregningsdata!$F$27,J1208-Beregningsdata!$F$27,"")</f>
        <v/>
      </c>
      <c r="M1208" s="254"/>
      <c r="N1208" s="254"/>
      <c r="O1208" s="254"/>
      <c r="P1208" s="211">
        <f>IF(D1208="Ferie",Beregningsdata!$E$6,"0")+IF(D1208="Feriefridag",Beregningsdata!$E$12,"0")+IF(D1208="Fri",Beregningsdata!$E$11,"0")+IF(D1208="Syg",Beregningsdata!$E$8,"0")+IF(D1208="Barns Sygedag",Beregningsdata!$E$9,"0")+IF(D1208="Barsel",Beregningsdata!$E$10,"0")</f>
        <v>0</v>
      </c>
    </row>
    <row r="1209" spans="1:16" ht="16.5" x14ac:dyDescent="0.25">
      <c r="A1209" s="173" t="str">
        <f t="shared" si="126"/>
        <v/>
      </c>
      <c r="B1209" s="174" t="str">
        <f t="shared" si="127"/>
        <v>Fredag</v>
      </c>
      <c r="C1209" s="176">
        <f t="shared" si="128"/>
        <v>43777</v>
      </c>
      <c r="D1209" s="253"/>
      <c r="E1209" s="287">
        <f>IF(B1209="mandag",MedarbejderData!$V$33,"0")+IF(B1209="tirsdag",MedarbejderData!$W$33,"0")+IF(B1209="Onsdag",MedarbejderData!$X$33,"0")+IF(B1209="torsdag",MedarbejderData!$Y$33,"0")+IF(B1209="fredag",MedarbejderData!$Z$33,"0")+IF(B1209="lørdag",MedarbejderData!$AA$33,"0")+IF(B1209="søndag",MedarbejderData!$AB$33,"0")</f>
        <v>0</v>
      </c>
      <c r="F1209" s="254"/>
      <c r="G1209" s="254"/>
      <c r="H1209" s="254"/>
      <c r="I1209" s="254"/>
      <c r="J1209" s="258">
        <f>IF(E1209+F1209+G1209&lt;Beregningsdata!$G$18,E1209+F1209+G1209,E1209+F1209+G1209-Beregningsdata!$G$17)</f>
        <v>0</v>
      </c>
      <c r="K1209" s="259" t="str">
        <f>IF(J1209&gt;Beregningsdata!$G$26,Beregningsdata!$F$26,IF(AND(J1209&lt;J1209+Beregningsdata!$F$26,J1209&gt;Beregningsdata!$F$25),J1209-Beregningsdata!$F$25,""))</f>
        <v/>
      </c>
      <c r="L1209" s="259" t="str">
        <f>IF(J1209&gt;Beregningsdata!$F$27,J1209-Beregningsdata!$F$27,"")</f>
        <v/>
      </c>
      <c r="M1209" s="254"/>
      <c r="N1209" s="254"/>
      <c r="O1209" s="254"/>
      <c r="P1209" s="211">
        <f>IF(D1209="Ferie",Beregningsdata!$E$6,"0")+IF(D1209="Feriefridag",Beregningsdata!$E$12,"0")+IF(D1209="Fri",Beregningsdata!$E$11,"0")+IF(D1209="Syg",Beregningsdata!$E$8,"0")+IF(D1209="Barns Sygedag",Beregningsdata!$E$9,"0")+IF(D1209="Barsel",Beregningsdata!$E$10,"0")</f>
        <v>0</v>
      </c>
    </row>
    <row r="1210" spans="1:16" ht="16.5" x14ac:dyDescent="0.25">
      <c r="A1210" s="173" t="str">
        <f t="shared" si="126"/>
        <v/>
      </c>
      <c r="B1210" s="174" t="str">
        <f t="shared" si="127"/>
        <v>Lørdag</v>
      </c>
      <c r="C1210" s="176">
        <f t="shared" si="128"/>
        <v>43778</v>
      </c>
      <c r="D1210" s="253"/>
      <c r="E1210" s="287">
        <f>IF(B1210="mandag",MedarbejderData!$V$33,"0")+IF(B1210="tirsdag",MedarbejderData!$W$33,"0")+IF(B1210="Onsdag",MedarbejderData!$X$33,"0")+IF(B1210="torsdag",MedarbejderData!$Y$33,"0")+IF(B1210="fredag",MedarbejderData!$Z$33,"0")+IF(B1210="lørdag",MedarbejderData!$AA$33,"0")+IF(B1210="søndag",MedarbejderData!$AB$33,"0")</f>
        <v>0</v>
      </c>
      <c r="F1210" s="254"/>
      <c r="G1210" s="254"/>
      <c r="H1210" s="254"/>
      <c r="I1210" s="254"/>
      <c r="J1210" s="258">
        <f>IF(E1210+F1210+G1210&lt;Beregningsdata!$G$18,E1210+F1210+G1210,E1210+F1210+G1210-Beregningsdata!$G$17)</f>
        <v>0</v>
      </c>
      <c r="K1210" s="259" t="str">
        <f>IF(J1210&gt;Beregningsdata!$G$26,Beregningsdata!$F$26,IF(AND(J1210&lt;J1210+Beregningsdata!$F$26,J1210&gt;Beregningsdata!$F$25),J1210-Beregningsdata!$F$25,""))</f>
        <v/>
      </c>
      <c r="L1210" s="259" t="str">
        <f>IF(J1210&gt;Beregningsdata!$F$27,J1210-Beregningsdata!$F$27,"")</f>
        <v/>
      </c>
      <c r="M1210" s="254"/>
      <c r="N1210" s="254"/>
      <c r="O1210" s="254"/>
      <c r="P1210" s="211">
        <f>IF(D1210="Ferie",Beregningsdata!$E$6,"0")+IF(D1210="Feriefridag",Beregningsdata!$E$12,"0")+IF(D1210="Fri",Beregningsdata!$E$11,"0")+IF(D1210="Syg",Beregningsdata!$E$8,"0")+IF(D1210="Barns Sygedag",Beregningsdata!$E$9,"0")+IF(D1210="Barsel",Beregningsdata!$E$10,"0")</f>
        <v>0</v>
      </c>
    </row>
    <row r="1211" spans="1:16" ht="16.5" x14ac:dyDescent="0.25">
      <c r="A1211" s="173" t="str">
        <f t="shared" si="126"/>
        <v/>
      </c>
      <c r="B1211" s="174" t="str">
        <f t="shared" si="127"/>
        <v>Søndag</v>
      </c>
      <c r="C1211" s="176">
        <f t="shared" si="128"/>
        <v>43779</v>
      </c>
      <c r="D1211" s="253"/>
      <c r="E1211" s="287">
        <f>IF(B1211="mandag",MedarbejderData!$V$33,"0")+IF(B1211="tirsdag",MedarbejderData!$W$33,"0")+IF(B1211="Onsdag",MedarbejderData!$X$33,"0")+IF(B1211="torsdag",MedarbejderData!$Y$33,"0")+IF(B1211="fredag",MedarbejderData!$Z$33,"0")+IF(B1211="lørdag",MedarbejderData!$AA$33,"0")+IF(B1211="søndag",MedarbejderData!$AB$33,"0")</f>
        <v>0</v>
      </c>
      <c r="F1211" s="254"/>
      <c r="G1211" s="254"/>
      <c r="H1211" s="254"/>
      <c r="I1211" s="254"/>
      <c r="J1211" s="258">
        <f>IF(E1211+F1211+G1211&lt;Beregningsdata!$G$18,E1211+F1211+G1211,E1211+F1211+G1211-Beregningsdata!$G$17)</f>
        <v>0</v>
      </c>
      <c r="K1211" s="259" t="str">
        <f>IF(J1211&gt;Beregningsdata!$G$26,Beregningsdata!$F$26,IF(AND(J1211&lt;J1211+Beregningsdata!$F$26,J1211&gt;Beregningsdata!$F$25),J1211-Beregningsdata!$F$25,""))</f>
        <v/>
      </c>
      <c r="L1211" s="259" t="str">
        <f>IF(J1211&gt;Beregningsdata!$F$27,J1211-Beregningsdata!$F$27,"")</f>
        <v/>
      </c>
      <c r="M1211" s="254"/>
      <c r="N1211" s="254"/>
      <c r="O1211" s="254"/>
      <c r="P1211" s="211">
        <f>IF(D1211="Ferie",Beregningsdata!$E$6,"0")+IF(D1211="Feriefridag",Beregningsdata!$E$12,"0")+IF(D1211="Fri",Beregningsdata!$E$11,"0")+IF(D1211="Syg",Beregningsdata!$E$8,"0")+IF(D1211="Barns Sygedag",Beregningsdata!$E$9,"0")+IF(D1211="Barsel",Beregningsdata!$E$10,"0")</f>
        <v>0</v>
      </c>
    </row>
    <row r="1212" spans="1:16" ht="16.5" x14ac:dyDescent="0.25">
      <c r="A1212" s="173">
        <f t="shared" si="126"/>
        <v>46</v>
      </c>
      <c r="B1212" s="174" t="str">
        <f t="shared" si="127"/>
        <v>Mandag</v>
      </c>
      <c r="C1212" s="176">
        <f t="shared" si="128"/>
        <v>43780</v>
      </c>
      <c r="D1212" s="253"/>
      <c r="E1212" s="287">
        <f>IF(B1212="mandag",MedarbejderData!$V$33,"0")+IF(B1212="tirsdag",MedarbejderData!$W$33,"0")+IF(B1212="Onsdag",MedarbejderData!$X$33,"0")+IF(B1212="torsdag",MedarbejderData!$Y$33,"0")+IF(B1212="fredag",MedarbejderData!$Z$33,"0")+IF(B1212="lørdag",MedarbejderData!$AA$33,"0")+IF(B1212="søndag",MedarbejderData!$AB$33,"0")</f>
        <v>0</v>
      </c>
      <c r="F1212" s="254"/>
      <c r="G1212" s="254"/>
      <c r="H1212" s="254"/>
      <c r="I1212" s="254"/>
      <c r="J1212" s="258">
        <f>IF(E1212+F1212+G1212&lt;Beregningsdata!$G$18,E1212+F1212+G1212,E1212+F1212+G1212-Beregningsdata!$G$17)</f>
        <v>0</v>
      </c>
      <c r="K1212" s="259" t="str">
        <f>IF(J1212&gt;Beregningsdata!$G$26,Beregningsdata!$F$26,IF(AND(J1212&lt;J1212+Beregningsdata!$F$26,J1212&gt;Beregningsdata!$F$25),J1212-Beregningsdata!$F$25,""))</f>
        <v/>
      </c>
      <c r="L1212" s="259" t="str">
        <f>IF(J1212&gt;Beregningsdata!$F$27,J1212-Beregningsdata!$F$27,"")</f>
        <v/>
      </c>
      <c r="M1212" s="254"/>
      <c r="N1212" s="254"/>
      <c r="O1212" s="254"/>
      <c r="P1212" s="211">
        <f>IF(D1212="Ferie",Beregningsdata!$E$6,"0")+IF(D1212="Feriefridag",Beregningsdata!$E$12,"0")+IF(D1212="Fri",Beregningsdata!$E$11,"0")+IF(D1212="Syg",Beregningsdata!$E$8,"0")+IF(D1212="Barns Sygedag",Beregningsdata!$E$9,"0")+IF(D1212="Barsel",Beregningsdata!$E$10,"0")</f>
        <v>0</v>
      </c>
    </row>
    <row r="1213" spans="1:16" ht="16.5" x14ac:dyDescent="0.25">
      <c r="A1213" s="173" t="str">
        <f t="shared" si="126"/>
        <v/>
      </c>
      <c r="B1213" s="174" t="str">
        <f t="shared" si="127"/>
        <v>Tirsdag</v>
      </c>
      <c r="C1213" s="176">
        <f t="shared" si="128"/>
        <v>43781</v>
      </c>
      <c r="D1213" s="253"/>
      <c r="E1213" s="287">
        <f>IF(B1213="mandag",MedarbejderData!$V$33,"0")+IF(B1213="tirsdag",MedarbejderData!$W$33,"0")+IF(B1213="Onsdag",MedarbejderData!$X$33,"0")+IF(B1213="torsdag",MedarbejderData!$Y$33,"0")+IF(B1213="fredag",MedarbejderData!$Z$33,"0")+IF(B1213="lørdag",MedarbejderData!$AA$33,"0")+IF(B1213="søndag",MedarbejderData!$AB$33,"0")</f>
        <v>0</v>
      </c>
      <c r="F1213" s="254"/>
      <c r="G1213" s="254"/>
      <c r="H1213" s="254"/>
      <c r="I1213" s="254"/>
      <c r="J1213" s="258">
        <f>IF(E1213+F1213+G1213&lt;Beregningsdata!$G$18,E1213+F1213+G1213,E1213+F1213+G1213-Beregningsdata!$G$17)</f>
        <v>0</v>
      </c>
      <c r="K1213" s="259" t="str">
        <f>IF(J1213&gt;Beregningsdata!$G$26,Beregningsdata!$F$26,IF(AND(J1213&lt;J1213+Beregningsdata!$F$26,J1213&gt;Beregningsdata!$F$25),J1213-Beregningsdata!$F$25,""))</f>
        <v/>
      </c>
      <c r="L1213" s="259" t="str">
        <f>IF(J1213&gt;Beregningsdata!$F$27,J1213-Beregningsdata!$F$27,"")</f>
        <v/>
      </c>
      <c r="M1213" s="254"/>
      <c r="N1213" s="254"/>
      <c r="O1213" s="254"/>
      <c r="P1213" s="211">
        <f>IF(D1213="Ferie",Beregningsdata!$E$6,"0")+IF(D1213="Feriefridag",Beregningsdata!$E$12,"0")+IF(D1213="Fri",Beregningsdata!$E$11,"0")+IF(D1213="Syg",Beregningsdata!$E$8,"0")+IF(D1213="Barns Sygedag",Beregningsdata!$E$9,"0")+IF(D1213="Barsel",Beregningsdata!$E$10,"0")</f>
        <v>0</v>
      </c>
    </row>
    <row r="1214" spans="1:16" ht="16.5" x14ac:dyDescent="0.25">
      <c r="A1214" s="173" t="str">
        <f t="shared" si="126"/>
        <v/>
      </c>
      <c r="B1214" s="174" t="str">
        <f t="shared" si="127"/>
        <v>Onsdag</v>
      </c>
      <c r="C1214" s="176">
        <f t="shared" si="128"/>
        <v>43782</v>
      </c>
      <c r="D1214" s="253"/>
      <c r="E1214" s="287">
        <f>IF(B1214="mandag",MedarbejderData!$V$33,"0")+IF(B1214="tirsdag",MedarbejderData!$W$33,"0")+IF(B1214="Onsdag",MedarbejderData!$X$33,"0")+IF(B1214="torsdag",MedarbejderData!$Y$33,"0")+IF(B1214="fredag",MedarbejderData!$Z$33,"0")+IF(B1214="lørdag",MedarbejderData!$AA$33,"0")+IF(B1214="søndag",MedarbejderData!$AB$33,"0")</f>
        <v>0</v>
      </c>
      <c r="F1214" s="254"/>
      <c r="G1214" s="254"/>
      <c r="H1214" s="254"/>
      <c r="I1214" s="254"/>
      <c r="J1214" s="258">
        <f>IF(E1214+F1214+G1214&lt;Beregningsdata!$G$18,E1214+F1214+G1214,E1214+F1214+G1214-Beregningsdata!$G$17)</f>
        <v>0</v>
      </c>
      <c r="K1214" s="259" t="str">
        <f>IF(J1214&gt;Beregningsdata!$G$26,Beregningsdata!$F$26,IF(AND(J1214&lt;J1214+Beregningsdata!$F$26,J1214&gt;Beregningsdata!$F$25),J1214-Beregningsdata!$F$25,""))</f>
        <v/>
      </c>
      <c r="L1214" s="259" t="str">
        <f>IF(J1214&gt;Beregningsdata!$F$27,J1214-Beregningsdata!$F$27,"")</f>
        <v/>
      </c>
      <c r="M1214" s="254"/>
      <c r="N1214" s="254"/>
      <c r="O1214" s="254"/>
      <c r="P1214" s="211">
        <f>IF(D1214="Ferie",Beregningsdata!$E$6,"0")+IF(D1214="Feriefridag",Beregningsdata!$E$12,"0")+IF(D1214="Fri",Beregningsdata!$E$11,"0")+IF(D1214="Syg",Beregningsdata!$E$8,"0")+IF(D1214="Barns Sygedag",Beregningsdata!$E$9,"0")+IF(D1214="Barsel",Beregningsdata!$E$10,"0")</f>
        <v>0</v>
      </c>
    </row>
    <row r="1215" spans="1:16" ht="16.5" x14ac:dyDescent="0.25">
      <c r="A1215" s="173" t="str">
        <f t="shared" si="126"/>
        <v/>
      </c>
      <c r="B1215" s="174" t="str">
        <f t="shared" si="127"/>
        <v>Torsdag</v>
      </c>
      <c r="C1215" s="176">
        <f t="shared" si="128"/>
        <v>43783</v>
      </c>
      <c r="D1215" s="253"/>
      <c r="E1215" s="287">
        <f>IF(B1215="mandag",MedarbejderData!$V$33,"0")+IF(B1215="tirsdag",MedarbejderData!$W$33,"0")+IF(B1215="Onsdag",MedarbejderData!$X$33,"0")+IF(B1215="torsdag",MedarbejderData!$Y$33,"0")+IF(B1215="fredag",MedarbejderData!$Z$33,"0")+IF(B1215="lørdag",MedarbejderData!$AA$33,"0")+IF(B1215="søndag",MedarbejderData!$AB$33,"0")</f>
        <v>0</v>
      </c>
      <c r="F1215" s="254"/>
      <c r="G1215" s="254"/>
      <c r="H1215" s="254"/>
      <c r="I1215" s="254"/>
      <c r="J1215" s="258">
        <f>IF(E1215+F1215+G1215&lt;Beregningsdata!$G$18,E1215+F1215+G1215,E1215+F1215+G1215-Beregningsdata!$G$17)</f>
        <v>0</v>
      </c>
      <c r="K1215" s="259" t="str">
        <f>IF(J1215&gt;Beregningsdata!$G$26,Beregningsdata!$F$26,IF(AND(J1215&lt;J1215+Beregningsdata!$F$26,J1215&gt;Beregningsdata!$F$25),J1215-Beregningsdata!$F$25,""))</f>
        <v/>
      </c>
      <c r="L1215" s="259" t="str">
        <f>IF(J1215&gt;Beregningsdata!$F$27,J1215-Beregningsdata!$F$27,"")</f>
        <v/>
      </c>
      <c r="M1215" s="254"/>
      <c r="N1215" s="254"/>
      <c r="O1215" s="254"/>
      <c r="P1215" s="211">
        <f>IF(D1215="Ferie",Beregningsdata!$E$6,"0")+IF(D1215="Feriefridag",Beregningsdata!$E$12,"0")+IF(D1215="Fri",Beregningsdata!$E$11,"0")+IF(D1215="Syg",Beregningsdata!$E$8,"0")+IF(D1215="Barns Sygedag",Beregningsdata!$E$9,"0")+IF(D1215="Barsel",Beregningsdata!$E$10,"0")</f>
        <v>0</v>
      </c>
    </row>
    <row r="1216" spans="1:16" ht="16.5" x14ac:dyDescent="0.25">
      <c r="A1216" s="173" t="str">
        <f t="shared" si="126"/>
        <v/>
      </c>
      <c r="B1216" s="174" t="str">
        <f t="shared" si="127"/>
        <v>Fredag</v>
      </c>
      <c r="C1216" s="176">
        <f t="shared" si="128"/>
        <v>43784</v>
      </c>
      <c r="D1216" s="253"/>
      <c r="E1216" s="287">
        <f>IF(B1216="mandag",MedarbejderData!$V$33,"0")+IF(B1216="tirsdag",MedarbejderData!$W$33,"0")+IF(B1216="Onsdag",MedarbejderData!$X$33,"0")+IF(B1216="torsdag",MedarbejderData!$Y$33,"0")+IF(B1216="fredag",MedarbejderData!$Z$33,"0")+IF(B1216="lørdag",MedarbejderData!$AA$33,"0")+IF(B1216="søndag",MedarbejderData!$AB$33,"0")</f>
        <v>0</v>
      </c>
      <c r="F1216" s="254"/>
      <c r="G1216" s="254"/>
      <c r="H1216" s="254"/>
      <c r="I1216" s="254"/>
      <c r="J1216" s="258">
        <f>IF(E1216+F1216+G1216&lt;Beregningsdata!$G$18,E1216+F1216+G1216,E1216+F1216+G1216-Beregningsdata!$G$17)</f>
        <v>0</v>
      </c>
      <c r="K1216" s="259" t="str">
        <f>IF(J1216&gt;Beregningsdata!$G$26,Beregningsdata!$F$26,IF(AND(J1216&lt;J1216+Beregningsdata!$F$26,J1216&gt;Beregningsdata!$F$25),J1216-Beregningsdata!$F$25,""))</f>
        <v/>
      </c>
      <c r="L1216" s="259" t="str">
        <f>IF(J1216&gt;Beregningsdata!$F$27,J1216-Beregningsdata!$F$27,"")</f>
        <v/>
      </c>
      <c r="M1216" s="254"/>
      <c r="N1216" s="254"/>
      <c r="O1216" s="254"/>
      <c r="P1216" s="211">
        <f>IF(D1216="Ferie",Beregningsdata!$E$6,"0")+IF(D1216="Feriefridag",Beregningsdata!$E$12,"0")+IF(D1216="Fri",Beregningsdata!$E$11,"0")+IF(D1216="Syg",Beregningsdata!$E$8,"0")+IF(D1216="Barns Sygedag",Beregningsdata!$E$9,"0")+IF(D1216="Barsel",Beregningsdata!$E$10,"0")</f>
        <v>0</v>
      </c>
    </row>
    <row r="1217" spans="1:16" ht="16.5" x14ac:dyDescent="0.25">
      <c r="A1217" s="173" t="str">
        <f t="shared" si="126"/>
        <v/>
      </c>
      <c r="B1217" s="174" t="str">
        <f t="shared" si="127"/>
        <v>Lørdag</v>
      </c>
      <c r="C1217" s="176">
        <f t="shared" si="128"/>
        <v>43785</v>
      </c>
      <c r="D1217" s="253"/>
      <c r="E1217" s="287">
        <f>IF(B1217="mandag",MedarbejderData!$V$33,"0")+IF(B1217="tirsdag",MedarbejderData!$W$33,"0")+IF(B1217="Onsdag",MedarbejderData!$X$33,"0")+IF(B1217="torsdag",MedarbejderData!$Y$33,"0")+IF(B1217="fredag",MedarbejderData!$Z$33,"0")+IF(B1217="lørdag",MedarbejderData!$AA$33,"0")+IF(B1217="søndag",MedarbejderData!$AB$33,"0")</f>
        <v>0</v>
      </c>
      <c r="F1217" s="254"/>
      <c r="G1217" s="254"/>
      <c r="H1217" s="254"/>
      <c r="I1217" s="254"/>
      <c r="J1217" s="258">
        <f>IF(E1217+F1217+G1217&lt;Beregningsdata!$G$18,E1217+F1217+G1217,E1217+F1217+G1217-Beregningsdata!$G$17)</f>
        <v>0</v>
      </c>
      <c r="K1217" s="259" t="str">
        <f>IF(J1217&gt;Beregningsdata!$G$26,Beregningsdata!$F$26,IF(AND(J1217&lt;J1217+Beregningsdata!$F$26,J1217&gt;Beregningsdata!$F$25),J1217-Beregningsdata!$F$25,""))</f>
        <v/>
      </c>
      <c r="L1217" s="259" t="str">
        <f>IF(J1217&gt;Beregningsdata!$F$27,J1217-Beregningsdata!$F$27,"")</f>
        <v/>
      </c>
      <c r="M1217" s="254"/>
      <c r="N1217" s="254"/>
      <c r="O1217" s="254"/>
      <c r="P1217" s="211">
        <f>IF(D1217="Ferie",Beregningsdata!$E$6,"0")+IF(D1217="Feriefridag",Beregningsdata!$E$12,"0")+IF(D1217="Fri",Beregningsdata!$E$11,"0")+IF(D1217="Syg",Beregningsdata!$E$8,"0")+IF(D1217="Barns Sygedag",Beregningsdata!$E$9,"0")+IF(D1217="Barsel",Beregningsdata!$E$10,"0")</f>
        <v>0</v>
      </c>
    </row>
    <row r="1218" spans="1:16" ht="16.5" x14ac:dyDescent="0.25">
      <c r="A1218" s="173" t="str">
        <f t="shared" si="126"/>
        <v/>
      </c>
      <c r="B1218" s="174" t="str">
        <f t="shared" si="127"/>
        <v>Søndag</v>
      </c>
      <c r="C1218" s="176">
        <f t="shared" si="128"/>
        <v>43786</v>
      </c>
      <c r="D1218" s="253"/>
      <c r="E1218" s="287">
        <f>IF(B1218="mandag",MedarbejderData!$V$33,"0")+IF(B1218="tirsdag",MedarbejderData!$W$33,"0")+IF(B1218="Onsdag",MedarbejderData!$X$33,"0")+IF(B1218="torsdag",MedarbejderData!$Y$33,"0")+IF(B1218="fredag",MedarbejderData!$Z$33,"0")+IF(B1218="lørdag",MedarbejderData!$AA$33,"0")+IF(B1218="søndag",MedarbejderData!$AB$33,"0")</f>
        <v>0</v>
      </c>
      <c r="F1218" s="254"/>
      <c r="G1218" s="254"/>
      <c r="H1218" s="254"/>
      <c r="I1218" s="254"/>
      <c r="J1218" s="258">
        <f>IF(E1218+F1218+G1218&lt;Beregningsdata!$G$18,E1218+F1218+G1218,E1218+F1218+G1218-Beregningsdata!$G$17)</f>
        <v>0</v>
      </c>
      <c r="K1218" s="259" t="str">
        <f>IF(J1218&gt;Beregningsdata!$G$26,Beregningsdata!$F$26,IF(AND(J1218&lt;J1218+Beregningsdata!$F$26,J1218&gt;Beregningsdata!$F$25),J1218-Beregningsdata!$F$25,""))</f>
        <v/>
      </c>
      <c r="L1218" s="259" t="str">
        <f>IF(J1218&gt;Beregningsdata!$F$27,J1218-Beregningsdata!$F$27,"")</f>
        <v/>
      </c>
      <c r="M1218" s="254"/>
      <c r="N1218" s="254"/>
      <c r="O1218" s="254"/>
      <c r="P1218" s="211">
        <f>IF(D1218="Ferie",Beregningsdata!$E$6,"0")+IF(D1218="Feriefridag",Beregningsdata!$E$12,"0")+IF(D1218="Fri",Beregningsdata!$E$11,"0")+IF(D1218="Syg",Beregningsdata!$E$8,"0")+IF(D1218="Barns Sygedag",Beregningsdata!$E$9,"0")+IF(D1218="Barsel",Beregningsdata!$E$10,"0")</f>
        <v>0</v>
      </c>
    </row>
    <row r="1219" spans="1:16" ht="16.5" x14ac:dyDescent="0.25">
      <c r="A1219" s="173">
        <f t="shared" si="126"/>
        <v>47</v>
      </c>
      <c r="B1219" s="174" t="str">
        <f t="shared" si="127"/>
        <v>Mandag</v>
      </c>
      <c r="C1219" s="177">
        <f t="shared" si="128"/>
        <v>43787</v>
      </c>
      <c r="D1219" s="253"/>
      <c r="E1219" s="287">
        <f>IF(B1219="mandag",MedarbejderData!$V$33,"0")+IF(B1219="tirsdag",MedarbejderData!$W$33,"0")+IF(B1219="Onsdag",MedarbejderData!$X$33,"0")+IF(B1219="torsdag",MedarbejderData!$Y$33,"0")+IF(B1219="fredag",MedarbejderData!$Z$33,"0")+IF(B1219="lørdag",MedarbejderData!$AA$33,"0")+IF(B1219="søndag",MedarbejderData!$AB$33,"0")</f>
        <v>0</v>
      </c>
      <c r="F1219" s="254"/>
      <c r="G1219" s="254"/>
      <c r="H1219" s="254"/>
      <c r="I1219" s="254"/>
      <c r="J1219" s="258">
        <f>IF(E1219+F1219+G1219&lt;Beregningsdata!$G$18,E1219+F1219+G1219,E1219+F1219+G1219-Beregningsdata!$G$17)</f>
        <v>0</v>
      </c>
      <c r="K1219" s="259" t="str">
        <f>IF(J1219&gt;Beregningsdata!$G$26,Beregningsdata!$F$26,IF(AND(J1219&lt;J1219+Beregningsdata!$F$26,J1219&gt;Beregningsdata!$F$25),J1219-Beregningsdata!$F$25,""))</f>
        <v/>
      </c>
      <c r="L1219" s="259" t="str">
        <f>IF(J1219&gt;Beregningsdata!$F$27,J1219-Beregningsdata!$F$27,"")</f>
        <v/>
      </c>
      <c r="M1219" s="254"/>
      <c r="N1219" s="254"/>
      <c r="O1219" s="254"/>
      <c r="P1219" s="212">
        <f>IF(D1219="Ferie",Beregningsdata!$E$6,"0")+IF(D1219="Feriefridag",Beregningsdata!$E$12,"0")+IF(D1219="Fri",Beregningsdata!$E$11,"0")+IF(D1219="Syg",Beregningsdata!$E$8,"0")+IF(D1219="Barns Sygedag",Beregningsdata!$E$9,"0")+IF(D1219="Barsel",Beregningsdata!$E$10,"0")</f>
        <v>0</v>
      </c>
    </row>
    <row r="1220" spans="1:16" ht="16.5" x14ac:dyDescent="0.25">
      <c r="A1220" s="178"/>
      <c r="B1220" s="179"/>
      <c r="C1220" s="180"/>
      <c r="D1220" s="206"/>
      <c r="E1220" s="215">
        <f>SUM(E1185:E1219)</f>
        <v>0</v>
      </c>
      <c r="F1220" s="215">
        <f t="shared" ref="F1220:I1220" si="129">SUM(F1185:F1219)</f>
        <v>0</v>
      </c>
      <c r="G1220" s="215">
        <f t="shared" si="129"/>
        <v>0</v>
      </c>
      <c r="H1220" s="215">
        <f t="shared" si="129"/>
        <v>0</v>
      </c>
      <c r="I1220" s="215">
        <f t="shared" si="129"/>
        <v>0</v>
      </c>
      <c r="J1220" s="215">
        <f>SUM(J1185:J1219)</f>
        <v>0</v>
      </c>
      <c r="K1220" s="215">
        <f t="shared" ref="K1220:N1220" si="130">SUM(K1185:K1219)</f>
        <v>0</v>
      </c>
      <c r="L1220" s="215">
        <f t="shared" si="130"/>
        <v>0</v>
      </c>
      <c r="M1220" s="215">
        <f t="shared" si="130"/>
        <v>0</v>
      </c>
      <c r="N1220" s="215">
        <f t="shared" si="130"/>
        <v>0</v>
      </c>
      <c r="O1220" s="215">
        <f>SUM(O1185:O1219)</f>
        <v>0</v>
      </c>
      <c r="P1220" s="221"/>
    </row>
    <row r="1221" spans="1:16" x14ac:dyDescent="0.25">
      <c r="A1221" s="182"/>
      <c r="B1221" s="183"/>
      <c r="C1221" s="183"/>
      <c r="D1221" s="183"/>
      <c r="E1221" s="184"/>
      <c r="F1221" s="184"/>
      <c r="G1221" s="184"/>
      <c r="H1221" s="184"/>
      <c r="I1221" s="184"/>
      <c r="J1221" s="184"/>
      <c r="K1221" s="184"/>
      <c r="L1221" s="184"/>
      <c r="M1221" s="184"/>
      <c r="N1221" s="184"/>
      <c r="O1221" s="184"/>
      <c r="P1221" s="186"/>
    </row>
    <row r="1222" spans="1:16" x14ac:dyDescent="0.25">
      <c r="A1222" s="187" t="s">
        <v>87</v>
      </c>
      <c r="B1222" s="343"/>
      <c r="C1222" s="344"/>
      <c r="D1222" s="267"/>
      <c r="E1222" s="269"/>
      <c r="F1222" s="268"/>
      <c r="G1222" s="185"/>
      <c r="H1222" s="185"/>
      <c r="I1222" s="185"/>
      <c r="J1222" s="185"/>
      <c r="K1222" s="185"/>
      <c r="L1222" s="185"/>
      <c r="M1222" s="185"/>
      <c r="N1222" s="185"/>
      <c r="O1222" s="185"/>
      <c r="P1222" s="186"/>
    </row>
    <row r="1223" spans="1:16" x14ac:dyDescent="0.25">
      <c r="A1223" s="187" t="s">
        <v>87</v>
      </c>
      <c r="B1223" s="343"/>
      <c r="C1223" s="345"/>
      <c r="D1223" s="267"/>
      <c r="E1223" s="269"/>
      <c r="F1223" s="268"/>
      <c r="G1223" s="185"/>
      <c r="H1223" s="185"/>
      <c r="I1223" s="185"/>
      <c r="J1223" s="185"/>
      <c r="K1223" s="185"/>
      <c r="L1223" s="185"/>
      <c r="M1223" s="185"/>
      <c r="N1223" s="185"/>
      <c r="O1223" s="185"/>
      <c r="P1223" s="186"/>
    </row>
    <row r="1224" spans="1:16" x14ac:dyDescent="0.25">
      <c r="A1224" s="187" t="s">
        <v>87</v>
      </c>
      <c r="B1224" s="343"/>
      <c r="C1224" s="345"/>
      <c r="D1224" s="267"/>
      <c r="E1224" s="269"/>
      <c r="F1224" s="268"/>
      <c r="G1224" s="185"/>
      <c r="H1224" s="185"/>
      <c r="I1224" s="185"/>
      <c r="J1224" s="185"/>
      <c r="K1224" s="185"/>
      <c r="L1224" s="185"/>
      <c r="M1224" s="185"/>
      <c r="N1224" s="185"/>
      <c r="O1224" s="185"/>
      <c r="P1224" s="186"/>
    </row>
    <row r="1225" spans="1:16" x14ac:dyDescent="0.25">
      <c r="A1225" s="188"/>
      <c r="B1225" s="189"/>
      <c r="C1225" s="189"/>
      <c r="D1225" s="189"/>
      <c r="E1225" s="190"/>
      <c r="F1225" s="190"/>
      <c r="G1225" s="190"/>
      <c r="H1225" s="190"/>
      <c r="I1225" s="190"/>
      <c r="J1225" s="190"/>
      <c r="K1225" s="190"/>
      <c r="L1225" s="190"/>
      <c r="M1225" s="190"/>
      <c r="N1225" s="190"/>
      <c r="O1225" s="190"/>
      <c r="P1225" s="191"/>
    </row>
    <row r="1226" spans="1:16" x14ac:dyDescent="0.25">
      <c r="A1226" s="192"/>
      <c r="B1226" s="192"/>
      <c r="C1226" s="192"/>
      <c r="D1226" s="192"/>
      <c r="E1226" s="193"/>
      <c r="F1226" s="193"/>
      <c r="G1226" s="193"/>
      <c r="H1226" s="193"/>
      <c r="I1226" s="193"/>
      <c r="J1226" s="193"/>
      <c r="K1226" s="193"/>
      <c r="L1226" s="193"/>
      <c r="M1226" s="193"/>
      <c r="N1226" s="193"/>
      <c r="O1226" s="193"/>
      <c r="P1226" s="192"/>
    </row>
    <row r="1227" spans="1:16" x14ac:dyDescent="0.25">
      <c r="A1227" s="1">
        <v>27</v>
      </c>
    </row>
    <row r="1228" spans="1:16" x14ac:dyDescent="0.25">
      <c r="A1228" s="347" t="s">
        <v>0</v>
      </c>
      <c r="B1228" s="348"/>
      <c r="C1228" s="240" t="s">
        <v>148</v>
      </c>
      <c r="D1228" s="172" t="s">
        <v>1</v>
      </c>
      <c r="E1228" s="265"/>
    </row>
    <row r="1229" spans="1:16" x14ac:dyDescent="0.25">
      <c r="A1229" s="349" t="str">
        <f>MedarbejderData!B34</f>
        <v>n27</v>
      </c>
      <c r="B1229" s="350"/>
      <c r="C1229" s="243" t="str">
        <f>MedarbejderData!C34</f>
        <v>l27</v>
      </c>
      <c r="D1229" s="243" t="str">
        <f>MedarbejderData!D34</f>
        <v>a27</v>
      </c>
      <c r="E1229" s="266"/>
    </row>
    <row r="1230" spans="1:16" ht="28.5" customHeight="1" x14ac:dyDescent="0.25">
      <c r="A1230" s="346" t="s">
        <v>222</v>
      </c>
      <c r="B1230" s="346" t="s">
        <v>150</v>
      </c>
      <c r="C1230" s="346" t="s">
        <v>225</v>
      </c>
      <c r="D1230" s="346" t="s">
        <v>224</v>
      </c>
      <c r="E1230" s="346" t="str">
        <f>Beregningsdata!B21</f>
        <v>Rengøring</v>
      </c>
      <c r="F1230" s="346" t="str">
        <f>Beregningsdata!C21</f>
        <v>Ventilation</v>
      </c>
      <c r="G1230" s="346" t="str">
        <f>Beregningsdata!D21</f>
        <v>Vinduespolering</v>
      </c>
      <c r="H1230" s="346" t="str">
        <f>Beregningsdata!E21</f>
        <v>Rengøring</v>
      </c>
      <c r="I1230" s="346" t="str">
        <f>Beregningsdata!F21</f>
        <v>Graffiti</v>
      </c>
      <c r="J1230" s="346" t="s">
        <v>230</v>
      </c>
      <c r="K1230" s="328" t="s">
        <v>226</v>
      </c>
      <c r="L1230" s="328" t="s">
        <v>60</v>
      </c>
      <c r="M1230" s="328" t="s">
        <v>228</v>
      </c>
      <c r="N1230" s="328" t="s">
        <v>227</v>
      </c>
      <c r="O1230" s="328" t="s">
        <v>229</v>
      </c>
      <c r="P1230" s="346" t="s">
        <v>223</v>
      </c>
    </row>
    <row r="1231" spans="1:16" x14ac:dyDescent="0.25">
      <c r="A1231" s="341"/>
      <c r="B1231" s="341"/>
      <c r="C1231" s="341"/>
      <c r="D1231" s="341"/>
      <c r="E1231" s="341"/>
      <c r="F1231" s="341"/>
      <c r="G1231" s="341"/>
      <c r="H1231" s="341"/>
      <c r="I1231" s="341"/>
      <c r="J1231" s="341"/>
      <c r="K1231" s="330"/>
      <c r="L1231" s="330"/>
      <c r="M1231" s="330"/>
      <c r="N1231" s="330"/>
      <c r="O1231" s="330"/>
      <c r="P1231" s="340"/>
    </row>
    <row r="1232" spans="1:16" ht="16.5" x14ac:dyDescent="0.25">
      <c r="A1232" s="173" t="str">
        <f t="shared" ref="A1232:A1266" si="131">IF(OR(SUM(C1232)&lt;360,AND(ROW()&lt;&gt;3,WEEKDAY(C1232,WDT)&lt;&gt;1)),"",TRUNC((C1232-WEEKDAY(C1232,WDT)-DATE(YEAR(C1232+4-WEEKDAY(C1232,WDT)),1,-10))/7))</f>
        <v/>
      </c>
      <c r="B1232" s="174" t="str">
        <f>PROPER(TEXT(C1232,"dddd"))</f>
        <v>Tirsdag</v>
      </c>
      <c r="C1232" s="175">
        <f>A3</f>
        <v>43753</v>
      </c>
      <c r="D1232" s="253"/>
      <c r="E1232" s="287">
        <f>IF(B1232="mandag",MedarbejderData!$V$34,"0")+IF(B1232="tirsdag",MedarbejderData!$W$34,"0")+IF(B1232="Onsdag",MedarbejderData!$X$34,"0")+IF(B1232="torsdag",MedarbejderData!$Y$34,"0")+IF(B1232="fredag",MedarbejderData!$Z$34,"0")+IF(B1232="lørdag",MedarbejderData!$AA$34,"0")+IF(B1232="søndag",MedarbejderData!$AB$34,"0")</f>
        <v>0</v>
      </c>
      <c r="F1232" s="254"/>
      <c r="G1232" s="254"/>
      <c r="H1232" s="254"/>
      <c r="I1232" s="254"/>
      <c r="J1232" s="258">
        <f>IF(E1232+F1232+G1232&lt;Beregningsdata!$G$18,E1232+F1232+G1232,E1232+F1232+G1232-Beregningsdata!$G$17)</f>
        <v>0</v>
      </c>
      <c r="K1232" s="259" t="str">
        <f>IF(J1232&gt;Beregningsdata!$G$26,Beregningsdata!$F$26,IF(AND(J1232&lt;J1232+Beregningsdata!$F$26,J1232&gt;Beregningsdata!$F$25),J1232-Beregningsdata!$F$25,""))</f>
        <v/>
      </c>
      <c r="L1232" s="259" t="str">
        <f>IF(J1232&gt;Beregningsdata!$F$27,J1232-Beregningsdata!$F$27,"")</f>
        <v/>
      </c>
      <c r="M1232" s="254"/>
      <c r="N1232" s="254"/>
      <c r="O1232" s="254"/>
      <c r="P1232" s="210">
        <f>IF(D1232="Ferie",Beregningsdata!$E$6,"0")+IF(D1232="Feriefridag",Beregningsdata!$E$12,"0")+IF(D1232="Fri",Beregningsdata!$E$11,"0")+IF(D1232="Syg",Beregningsdata!$E$8,"0")+IF(D1232="Barns Sygedag",Beregningsdata!$E$9,"0")+IF(D1232="Barsel",Beregningsdata!$E$10,"0")</f>
        <v>0</v>
      </c>
    </row>
    <row r="1233" spans="1:16" ht="16.5" x14ac:dyDescent="0.25">
      <c r="A1233" s="173" t="str">
        <f t="shared" si="131"/>
        <v/>
      </c>
      <c r="B1233" s="174" t="str">
        <f t="shared" ref="B1233:B1266" si="132">PROPER(TEXT(C1233,"dddd"))</f>
        <v>Onsdag</v>
      </c>
      <c r="C1233" s="176">
        <f>C1232+1</f>
        <v>43754</v>
      </c>
      <c r="D1233" s="253"/>
      <c r="E1233" s="287">
        <f>IF(B1233="mandag",MedarbejderData!$V$34,"0")+IF(B1233="tirsdag",MedarbejderData!$W$34,"0")+IF(B1233="Onsdag",MedarbejderData!$X$34,"0")+IF(B1233="torsdag",MedarbejderData!$Y$34,"0")+IF(B1233="fredag",MedarbejderData!$Z$34,"0")+IF(B1233="lørdag",MedarbejderData!$AA$34,"0")+IF(B1233="søndag",MedarbejderData!$AB$34,"0")</f>
        <v>0</v>
      </c>
      <c r="F1233" s="254"/>
      <c r="G1233" s="254"/>
      <c r="H1233" s="254"/>
      <c r="I1233" s="254"/>
      <c r="J1233" s="258">
        <f>IF(E1233+F1233+G1233&lt;Beregningsdata!$G$18,E1233+F1233+G1233,E1233+F1233+G1233-Beregningsdata!$G$17)</f>
        <v>0</v>
      </c>
      <c r="K1233" s="259" t="str">
        <f>IF(J1233&gt;Beregningsdata!$G$26,Beregningsdata!$F$26,IF(AND(J1233&lt;J1233+Beregningsdata!$F$26,J1233&gt;Beregningsdata!$F$25),J1233-Beregningsdata!$F$25,""))</f>
        <v/>
      </c>
      <c r="L1233" s="259" t="str">
        <f>IF(J1233&gt;Beregningsdata!$F$27,J1233-Beregningsdata!$F$27,"")</f>
        <v/>
      </c>
      <c r="M1233" s="254"/>
      <c r="N1233" s="254"/>
      <c r="O1233" s="254"/>
      <c r="P1233" s="211">
        <f>IF(D1233="Ferie",Beregningsdata!$E$6,"0")+IF(D1233="Feriefridag",Beregningsdata!$E$12,"0")+IF(D1233="Fri",Beregningsdata!$E$11,"0")+IF(D1233="Syg",Beregningsdata!$E$8,"0")+IF(D1233="Barns Sygedag",Beregningsdata!$E$9,"0")+IF(D1233="Barsel",Beregningsdata!$E$10,"0")</f>
        <v>0</v>
      </c>
    </row>
    <row r="1234" spans="1:16" ht="16.5" x14ac:dyDescent="0.25">
      <c r="A1234" s="173" t="str">
        <f t="shared" si="131"/>
        <v/>
      </c>
      <c r="B1234" s="174" t="str">
        <f t="shared" si="132"/>
        <v>Torsdag</v>
      </c>
      <c r="C1234" s="176">
        <f t="shared" ref="C1234:C1266" si="133">C1233+1</f>
        <v>43755</v>
      </c>
      <c r="D1234" s="253"/>
      <c r="E1234" s="287">
        <f>IF(B1234="mandag",MedarbejderData!$V$34,"0")+IF(B1234="tirsdag",MedarbejderData!$W$34,"0")+IF(B1234="Onsdag",MedarbejderData!$X$34,"0")+IF(B1234="torsdag",MedarbejderData!$Y$34,"0")+IF(B1234="fredag",MedarbejderData!$Z$34,"0")+IF(B1234="lørdag",MedarbejderData!$AA$34,"0")+IF(B1234="søndag",MedarbejderData!$AB$34,"0")</f>
        <v>0</v>
      </c>
      <c r="F1234" s="254"/>
      <c r="G1234" s="254"/>
      <c r="H1234" s="254"/>
      <c r="I1234" s="254"/>
      <c r="J1234" s="258">
        <f>IF(E1234+F1234+G1234&lt;Beregningsdata!$G$18,E1234+F1234+G1234,E1234+F1234+G1234-Beregningsdata!$G$17)</f>
        <v>0</v>
      </c>
      <c r="K1234" s="259" t="str">
        <f>IF(J1234&gt;Beregningsdata!$G$26,Beregningsdata!$F$26,IF(AND(J1234&lt;J1234+Beregningsdata!$F$26,J1234&gt;Beregningsdata!$F$25),J1234-Beregningsdata!$F$25,""))</f>
        <v/>
      </c>
      <c r="L1234" s="259" t="str">
        <f>IF(J1234&gt;Beregningsdata!$F$27,J1234-Beregningsdata!$F$27,"")</f>
        <v/>
      </c>
      <c r="M1234" s="254"/>
      <c r="N1234" s="254"/>
      <c r="O1234" s="254"/>
      <c r="P1234" s="211">
        <f>IF(D1234="Ferie",Beregningsdata!$E$6,"0")+IF(D1234="Feriefridag",Beregningsdata!$E$12,"0")+IF(D1234="Fri",Beregningsdata!$E$11,"0")+IF(D1234="Syg",Beregningsdata!$E$8,"0")+IF(D1234="Barns Sygedag",Beregningsdata!$E$9,"0")+IF(D1234="Barsel",Beregningsdata!$E$10,"0")</f>
        <v>0</v>
      </c>
    </row>
    <row r="1235" spans="1:16" ht="16.5" x14ac:dyDescent="0.25">
      <c r="A1235" s="173" t="str">
        <f t="shared" si="131"/>
        <v/>
      </c>
      <c r="B1235" s="174" t="str">
        <f t="shared" si="132"/>
        <v>Fredag</v>
      </c>
      <c r="C1235" s="176">
        <f t="shared" si="133"/>
        <v>43756</v>
      </c>
      <c r="D1235" s="253"/>
      <c r="E1235" s="287">
        <f>IF(B1235="mandag",MedarbejderData!$V$34,"0")+IF(B1235="tirsdag",MedarbejderData!$W$34,"0")+IF(B1235="Onsdag",MedarbejderData!$X$34,"0")+IF(B1235="torsdag",MedarbejderData!$Y$34,"0")+IF(B1235="fredag",MedarbejderData!$Z$34,"0")+IF(B1235="lørdag",MedarbejderData!$AA$34,"0")+IF(B1235="søndag",MedarbejderData!$AB$34,"0")</f>
        <v>0</v>
      </c>
      <c r="F1235" s="254"/>
      <c r="G1235" s="254"/>
      <c r="H1235" s="254"/>
      <c r="I1235" s="254"/>
      <c r="J1235" s="258">
        <f>IF(E1235+F1235+G1235&lt;Beregningsdata!$G$18,E1235+F1235+G1235,E1235+F1235+G1235-Beregningsdata!$G$17)</f>
        <v>0</v>
      </c>
      <c r="K1235" s="259" t="str">
        <f>IF(J1235&gt;Beregningsdata!$G$26,Beregningsdata!$F$26,IF(AND(J1235&lt;J1235+Beregningsdata!$F$26,J1235&gt;Beregningsdata!$F$25),J1235-Beregningsdata!$F$25,""))</f>
        <v/>
      </c>
      <c r="L1235" s="259" t="str">
        <f>IF(J1235&gt;Beregningsdata!$F$27,J1235-Beregningsdata!$F$27,"")</f>
        <v/>
      </c>
      <c r="M1235" s="254"/>
      <c r="N1235" s="254"/>
      <c r="O1235" s="254"/>
      <c r="P1235" s="211">
        <f>IF(D1235="Ferie",Beregningsdata!$E$6,"0")+IF(D1235="Feriefridag",Beregningsdata!$E$12,"0")+IF(D1235="Fri",Beregningsdata!$E$11,"0")+IF(D1235="Syg",Beregningsdata!$E$8,"0")+IF(D1235="Barns Sygedag",Beregningsdata!$E$9,"0")+IF(D1235="Barsel",Beregningsdata!$E$10,"0")</f>
        <v>0</v>
      </c>
    </row>
    <row r="1236" spans="1:16" ht="16.5" x14ac:dyDescent="0.25">
      <c r="A1236" s="173" t="str">
        <f t="shared" si="131"/>
        <v/>
      </c>
      <c r="B1236" s="174" t="str">
        <f t="shared" si="132"/>
        <v>Lørdag</v>
      </c>
      <c r="C1236" s="176">
        <f t="shared" si="133"/>
        <v>43757</v>
      </c>
      <c r="D1236" s="253"/>
      <c r="E1236" s="287">
        <f>IF(B1236="mandag",MedarbejderData!$V$34,"0")+IF(B1236="tirsdag",MedarbejderData!$W$34,"0")+IF(B1236="Onsdag",MedarbejderData!$X$34,"0")+IF(B1236="torsdag",MedarbejderData!$Y$34,"0")+IF(B1236="fredag",MedarbejderData!$Z$34,"0")+IF(B1236="lørdag",MedarbejderData!$AA$34,"0")+IF(B1236="søndag",MedarbejderData!$AB$34,"0")</f>
        <v>0</v>
      </c>
      <c r="F1236" s="254"/>
      <c r="G1236" s="254"/>
      <c r="H1236" s="254"/>
      <c r="I1236" s="254"/>
      <c r="J1236" s="258">
        <f>IF(E1236+F1236+G1236&lt;Beregningsdata!$G$18,E1236+F1236+G1236,E1236+F1236+G1236-Beregningsdata!$G$17)</f>
        <v>0</v>
      </c>
      <c r="K1236" s="259" t="str">
        <f>IF(J1236&gt;Beregningsdata!$G$26,Beregningsdata!$F$26,IF(AND(J1236&lt;J1236+Beregningsdata!$F$26,J1236&gt;Beregningsdata!$F$25),J1236-Beregningsdata!$F$25,""))</f>
        <v/>
      </c>
      <c r="L1236" s="259" t="str">
        <f>IF(J1236&gt;Beregningsdata!$F$27,J1236-Beregningsdata!$F$27,"")</f>
        <v/>
      </c>
      <c r="M1236" s="254"/>
      <c r="N1236" s="254"/>
      <c r="O1236" s="254"/>
      <c r="P1236" s="211">
        <f>IF(D1236="Ferie",Beregningsdata!$E$6,"0")+IF(D1236="Feriefridag",Beregningsdata!$E$12,"0")+IF(D1236="Fri",Beregningsdata!$E$11,"0")+IF(D1236="Syg",Beregningsdata!$E$8,"0")+IF(D1236="Barns Sygedag",Beregningsdata!$E$9,"0")+IF(D1236="Barsel",Beregningsdata!$E$10,"0")</f>
        <v>0</v>
      </c>
    </row>
    <row r="1237" spans="1:16" ht="16.5" x14ac:dyDescent="0.25">
      <c r="A1237" s="173" t="str">
        <f t="shared" si="131"/>
        <v/>
      </c>
      <c r="B1237" s="174" t="str">
        <f t="shared" si="132"/>
        <v>Søndag</v>
      </c>
      <c r="C1237" s="176">
        <f t="shared" si="133"/>
        <v>43758</v>
      </c>
      <c r="D1237" s="253"/>
      <c r="E1237" s="287">
        <f>IF(B1237="mandag",MedarbejderData!$V$34,"0")+IF(B1237="tirsdag",MedarbejderData!$W$34,"0")+IF(B1237="Onsdag",MedarbejderData!$X$34,"0")+IF(B1237="torsdag",MedarbejderData!$Y$34,"0")+IF(B1237="fredag",MedarbejderData!$Z$34,"0")+IF(B1237="lørdag",MedarbejderData!$AA$34,"0")+IF(B1237="søndag",MedarbejderData!$AB$34,"0")</f>
        <v>0</v>
      </c>
      <c r="F1237" s="254"/>
      <c r="G1237" s="254"/>
      <c r="H1237" s="254"/>
      <c r="I1237" s="254"/>
      <c r="J1237" s="258">
        <f>IF(E1237+F1237+G1237&lt;Beregningsdata!$G$18,E1237+F1237+G1237,E1237+F1237+G1237-Beregningsdata!$G$17)</f>
        <v>0</v>
      </c>
      <c r="K1237" s="259" t="str">
        <f>IF(J1237&gt;Beregningsdata!$G$26,Beregningsdata!$F$26,IF(AND(J1237&lt;J1237+Beregningsdata!$F$26,J1237&gt;Beregningsdata!$F$25),J1237-Beregningsdata!$F$25,""))</f>
        <v/>
      </c>
      <c r="L1237" s="259" t="str">
        <f>IF(J1237&gt;Beregningsdata!$F$27,J1237-Beregningsdata!$F$27,"")</f>
        <v/>
      </c>
      <c r="M1237" s="254"/>
      <c r="N1237" s="254"/>
      <c r="O1237" s="254"/>
      <c r="P1237" s="211">
        <f>IF(D1237="Ferie",Beregningsdata!$E$6,"0")+IF(D1237="Feriefridag",Beregningsdata!$E$12,"0")+IF(D1237="Fri",Beregningsdata!$E$11,"0")+IF(D1237="Syg",Beregningsdata!$E$8,"0")+IF(D1237="Barns Sygedag",Beregningsdata!$E$9,"0")+IF(D1237="Barsel",Beregningsdata!$E$10,"0")</f>
        <v>0</v>
      </c>
    </row>
    <row r="1238" spans="1:16" ht="16.5" x14ac:dyDescent="0.25">
      <c r="A1238" s="173">
        <f t="shared" si="131"/>
        <v>43</v>
      </c>
      <c r="B1238" s="174" t="str">
        <f t="shared" si="132"/>
        <v>Mandag</v>
      </c>
      <c r="C1238" s="176">
        <f t="shared" si="133"/>
        <v>43759</v>
      </c>
      <c r="D1238" s="253"/>
      <c r="E1238" s="287">
        <f>IF(B1238="mandag",MedarbejderData!$V$34,"0")+IF(B1238="tirsdag",MedarbejderData!$W$34,"0")+IF(B1238="Onsdag",MedarbejderData!$X$34,"0")+IF(B1238="torsdag",MedarbejderData!$Y$34,"0")+IF(B1238="fredag",MedarbejderData!$Z$34,"0")+IF(B1238="lørdag",MedarbejderData!$AA$34,"0")+IF(B1238="søndag",MedarbejderData!$AB$34,"0")</f>
        <v>0</v>
      </c>
      <c r="F1238" s="254"/>
      <c r="G1238" s="254"/>
      <c r="H1238" s="254"/>
      <c r="I1238" s="254"/>
      <c r="J1238" s="258">
        <f>IF(E1238+F1238+G1238&lt;Beregningsdata!$G$18,E1238+F1238+G1238,E1238+F1238+G1238-Beregningsdata!$G$17)</f>
        <v>0</v>
      </c>
      <c r="K1238" s="259" t="str">
        <f>IF(J1238&gt;Beregningsdata!$G$26,Beregningsdata!$F$26,IF(AND(J1238&lt;J1238+Beregningsdata!$F$26,J1238&gt;Beregningsdata!$F$25),J1238-Beregningsdata!$F$25,""))</f>
        <v/>
      </c>
      <c r="L1238" s="259" t="str">
        <f>IF(J1238&gt;Beregningsdata!$F$27,J1238-Beregningsdata!$F$27,"")</f>
        <v/>
      </c>
      <c r="M1238" s="254"/>
      <c r="N1238" s="254"/>
      <c r="O1238" s="254"/>
      <c r="P1238" s="211">
        <f>IF(D1238="Ferie",Beregningsdata!$E$6,"0")+IF(D1238="Feriefridag",Beregningsdata!$E$12,"0")+IF(D1238="Fri",Beregningsdata!$E$11,"0")+IF(D1238="Syg",Beregningsdata!$E$8,"0")+IF(D1238="Barns Sygedag",Beregningsdata!$E$9,"0")+IF(D1238="Barsel",Beregningsdata!$E$10,"0")</f>
        <v>0</v>
      </c>
    </row>
    <row r="1239" spans="1:16" ht="16.5" x14ac:dyDescent="0.25">
      <c r="A1239" s="173" t="str">
        <f t="shared" si="131"/>
        <v/>
      </c>
      <c r="B1239" s="174" t="str">
        <f t="shared" si="132"/>
        <v>Tirsdag</v>
      </c>
      <c r="C1239" s="176">
        <f t="shared" si="133"/>
        <v>43760</v>
      </c>
      <c r="D1239" s="253"/>
      <c r="E1239" s="287">
        <f>IF(B1239="mandag",MedarbejderData!$V$34,"0")+IF(B1239="tirsdag",MedarbejderData!$W$34,"0")+IF(B1239="Onsdag",MedarbejderData!$X$34,"0")+IF(B1239="torsdag",MedarbejderData!$Y$34,"0")+IF(B1239="fredag",MedarbejderData!$Z$34,"0")+IF(B1239="lørdag",MedarbejderData!$AA$34,"0")+IF(B1239="søndag",MedarbejderData!$AB$34,"0")</f>
        <v>0</v>
      </c>
      <c r="F1239" s="254"/>
      <c r="G1239" s="254"/>
      <c r="H1239" s="254"/>
      <c r="I1239" s="254"/>
      <c r="J1239" s="258">
        <f>IF(E1239+F1239+G1239&lt;Beregningsdata!$G$18,E1239+F1239+G1239,E1239+F1239+G1239-Beregningsdata!$G$17)</f>
        <v>0</v>
      </c>
      <c r="K1239" s="259" t="str">
        <f>IF(J1239&gt;Beregningsdata!$G$26,Beregningsdata!$F$26,IF(AND(J1239&lt;J1239+Beregningsdata!$F$26,J1239&gt;Beregningsdata!$F$25),J1239-Beregningsdata!$F$25,""))</f>
        <v/>
      </c>
      <c r="L1239" s="259" t="str">
        <f>IF(J1239&gt;Beregningsdata!$F$27,J1239-Beregningsdata!$F$27,"")</f>
        <v/>
      </c>
      <c r="M1239" s="254"/>
      <c r="N1239" s="254"/>
      <c r="O1239" s="254"/>
      <c r="P1239" s="211">
        <f>IF(D1239="Ferie",Beregningsdata!$E$6,"0")+IF(D1239="Feriefridag",Beregningsdata!$E$12,"0")+IF(D1239="Fri",Beregningsdata!$E$11,"0")+IF(D1239="Syg",Beregningsdata!$E$8,"0")+IF(D1239="Barns Sygedag",Beregningsdata!$E$9,"0")+IF(D1239="Barsel",Beregningsdata!$E$10,"0")</f>
        <v>0</v>
      </c>
    </row>
    <row r="1240" spans="1:16" ht="16.5" x14ac:dyDescent="0.25">
      <c r="A1240" s="173" t="str">
        <f t="shared" si="131"/>
        <v/>
      </c>
      <c r="B1240" s="174" t="str">
        <f t="shared" si="132"/>
        <v>Onsdag</v>
      </c>
      <c r="C1240" s="176">
        <f t="shared" si="133"/>
        <v>43761</v>
      </c>
      <c r="D1240" s="253"/>
      <c r="E1240" s="287">
        <f>IF(B1240="mandag",MedarbejderData!$V$34,"0")+IF(B1240="tirsdag",MedarbejderData!$W$34,"0")+IF(B1240="Onsdag",MedarbejderData!$X$34,"0")+IF(B1240="torsdag",MedarbejderData!$Y$34,"0")+IF(B1240="fredag",MedarbejderData!$Z$34,"0")+IF(B1240="lørdag",MedarbejderData!$AA$34,"0")+IF(B1240="søndag",MedarbejderData!$AB$34,"0")</f>
        <v>0</v>
      </c>
      <c r="F1240" s="254"/>
      <c r="G1240" s="254"/>
      <c r="H1240" s="254"/>
      <c r="I1240" s="254"/>
      <c r="J1240" s="258">
        <f>IF(E1240+F1240+G1240&lt;Beregningsdata!$G$18,E1240+F1240+G1240,E1240+F1240+G1240-Beregningsdata!$G$17)</f>
        <v>0</v>
      </c>
      <c r="K1240" s="259" t="str">
        <f>IF(J1240&gt;Beregningsdata!$G$26,Beregningsdata!$F$26,IF(AND(J1240&lt;J1240+Beregningsdata!$F$26,J1240&gt;Beregningsdata!$F$25),J1240-Beregningsdata!$F$25,""))</f>
        <v/>
      </c>
      <c r="L1240" s="259" t="str">
        <f>IF(J1240&gt;Beregningsdata!$F$27,J1240-Beregningsdata!$F$27,"")</f>
        <v/>
      </c>
      <c r="M1240" s="254"/>
      <c r="N1240" s="254"/>
      <c r="O1240" s="254"/>
      <c r="P1240" s="211">
        <f>IF(D1240="Ferie",Beregningsdata!$E$6,"0")+IF(D1240="Feriefridag",Beregningsdata!$E$12,"0")+IF(D1240="Fri",Beregningsdata!$E$11,"0")+IF(D1240="Syg",Beregningsdata!$E$8,"0")+IF(D1240="Barns Sygedag",Beregningsdata!$E$9,"0")+IF(D1240="Barsel",Beregningsdata!$E$10,"0")</f>
        <v>0</v>
      </c>
    </row>
    <row r="1241" spans="1:16" ht="16.5" x14ac:dyDescent="0.25">
      <c r="A1241" s="173" t="str">
        <f t="shared" si="131"/>
        <v/>
      </c>
      <c r="B1241" s="174" t="str">
        <f t="shared" si="132"/>
        <v>Torsdag</v>
      </c>
      <c r="C1241" s="176">
        <f t="shared" si="133"/>
        <v>43762</v>
      </c>
      <c r="D1241" s="253"/>
      <c r="E1241" s="287">
        <f>IF(B1241="mandag",MedarbejderData!$V$34,"0")+IF(B1241="tirsdag",MedarbejderData!$W$34,"0")+IF(B1241="Onsdag",MedarbejderData!$X$34,"0")+IF(B1241="torsdag",MedarbejderData!$Y$34,"0")+IF(B1241="fredag",MedarbejderData!$Z$34,"0")+IF(B1241="lørdag",MedarbejderData!$AA$34,"0")+IF(B1241="søndag",MedarbejderData!$AB$34,"0")</f>
        <v>0</v>
      </c>
      <c r="F1241" s="254"/>
      <c r="G1241" s="254"/>
      <c r="H1241" s="254"/>
      <c r="I1241" s="254"/>
      <c r="J1241" s="258">
        <f>IF(E1241+F1241+G1241&lt;Beregningsdata!$G$18,E1241+F1241+G1241,E1241+F1241+G1241-Beregningsdata!$G$17)</f>
        <v>0</v>
      </c>
      <c r="K1241" s="259" t="str">
        <f>IF(J1241&gt;Beregningsdata!$G$26,Beregningsdata!$F$26,IF(AND(J1241&lt;J1241+Beregningsdata!$F$26,J1241&gt;Beregningsdata!$F$25),J1241-Beregningsdata!$F$25,""))</f>
        <v/>
      </c>
      <c r="L1241" s="259" t="str">
        <f>IF(J1241&gt;Beregningsdata!$F$27,J1241-Beregningsdata!$F$27,"")</f>
        <v/>
      </c>
      <c r="M1241" s="254"/>
      <c r="N1241" s="254"/>
      <c r="O1241" s="254"/>
      <c r="P1241" s="211">
        <f>IF(D1241="Ferie",Beregningsdata!$E$6,"0")+IF(D1241="Feriefridag",Beregningsdata!$E$12,"0")+IF(D1241="Fri",Beregningsdata!$E$11,"0")+IF(D1241="Syg",Beregningsdata!$E$8,"0")+IF(D1241="Barns Sygedag",Beregningsdata!$E$9,"0")+IF(D1241="Barsel",Beregningsdata!$E$10,"0")</f>
        <v>0</v>
      </c>
    </row>
    <row r="1242" spans="1:16" ht="16.5" x14ac:dyDescent="0.25">
      <c r="A1242" s="173" t="str">
        <f t="shared" si="131"/>
        <v/>
      </c>
      <c r="B1242" s="174" t="str">
        <f t="shared" si="132"/>
        <v>Fredag</v>
      </c>
      <c r="C1242" s="176">
        <f t="shared" si="133"/>
        <v>43763</v>
      </c>
      <c r="D1242" s="253"/>
      <c r="E1242" s="287">
        <f>IF(B1242="mandag",MedarbejderData!$V$34,"0")+IF(B1242="tirsdag",MedarbejderData!$W$34,"0")+IF(B1242="Onsdag",MedarbejderData!$X$34,"0")+IF(B1242="torsdag",MedarbejderData!$Y$34,"0")+IF(B1242="fredag",MedarbejderData!$Z$34,"0")+IF(B1242="lørdag",MedarbejderData!$AA$34,"0")+IF(B1242="søndag",MedarbejderData!$AB$34,"0")</f>
        <v>0</v>
      </c>
      <c r="F1242" s="254"/>
      <c r="G1242" s="254"/>
      <c r="H1242" s="254"/>
      <c r="I1242" s="254"/>
      <c r="J1242" s="258">
        <f>IF(E1242+F1242+G1242&lt;Beregningsdata!$G$18,E1242+F1242+G1242,E1242+F1242+G1242-Beregningsdata!$G$17)</f>
        <v>0</v>
      </c>
      <c r="K1242" s="259" t="str">
        <f>IF(J1242&gt;Beregningsdata!$G$26,Beregningsdata!$F$26,IF(AND(J1242&lt;J1242+Beregningsdata!$F$26,J1242&gt;Beregningsdata!$F$25),J1242-Beregningsdata!$F$25,""))</f>
        <v/>
      </c>
      <c r="L1242" s="259" t="str">
        <f>IF(J1242&gt;Beregningsdata!$F$27,J1242-Beregningsdata!$F$27,"")</f>
        <v/>
      </c>
      <c r="M1242" s="254"/>
      <c r="N1242" s="254"/>
      <c r="O1242" s="254"/>
      <c r="P1242" s="211">
        <f>IF(D1242="Ferie",Beregningsdata!$E$6,"0")+IF(D1242="Feriefridag",Beregningsdata!$E$12,"0")+IF(D1242="Fri",Beregningsdata!$E$11,"0")+IF(D1242="Syg",Beregningsdata!$E$8,"0")+IF(D1242="Barns Sygedag",Beregningsdata!$E$9,"0")+IF(D1242="Barsel",Beregningsdata!$E$10,"0")</f>
        <v>0</v>
      </c>
    </row>
    <row r="1243" spans="1:16" ht="16.5" x14ac:dyDescent="0.25">
      <c r="A1243" s="173" t="str">
        <f t="shared" si="131"/>
        <v/>
      </c>
      <c r="B1243" s="174" t="str">
        <f t="shared" si="132"/>
        <v>Lørdag</v>
      </c>
      <c r="C1243" s="176">
        <f t="shared" si="133"/>
        <v>43764</v>
      </c>
      <c r="D1243" s="253"/>
      <c r="E1243" s="287">
        <f>IF(B1243="mandag",MedarbejderData!$V$34,"0")+IF(B1243="tirsdag",MedarbejderData!$W$34,"0")+IF(B1243="Onsdag",MedarbejderData!$X$34,"0")+IF(B1243="torsdag",MedarbejderData!$Y$34,"0")+IF(B1243="fredag",MedarbejderData!$Z$34,"0")+IF(B1243="lørdag",MedarbejderData!$AA$34,"0")+IF(B1243="søndag",MedarbejderData!$AB$34,"0")</f>
        <v>0</v>
      </c>
      <c r="F1243" s="254"/>
      <c r="G1243" s="254"/>
      <c r="H1243" s="254"/>
      <c r="I1243" s="254"/>
      <c r="J1243" s="258">
        <f>IF(E1243+F1243+G1243&lt;Beregningsdata!$G$18,E1243+F1243+G1243,E1243+F1243+G1243-Beregningsdata!$G$17)</f>
        <v>0</v>
      </c>
      <c r="K1243" s="259" t="str">
        <f>IF(J1243&gt;Beregningsdata!$G$26,Beregningsdata!$F$26,IF(AND(J1243&lt;J1243+Beregningsdata!$F$26,J1243&gt;Beregningsdata!$F$25),J1243-Beregningsdata!$F$25,""))</f>
        <v/>
      </c>
      <c r="L1243" s="259" t="str">
        <f>IF(J1243&gt;Beregningsdata!$F$27,J1243-Beregningsdata!$F$27,"")</f>
        <v/>
      </c>
      <c r="M1243" s="254"/>
      <c r="N1243" s="254"/>
      <c r="O1243" s="254"/>
      <c r="P1243" s="211">
        <f>IF(D1243="Ferie",Beregningsdata!$E$6,"0")+IF(D1243="Feriefridag",Beregningsdata!$E$12,"0")+IF(D1243="Fri",Beregningsdata!$E$11,"0")+IF(D1243="Syg",Beregningsdata!$E$8,"0")+IF(D1243="Barns Sygedag",Beregningsdata!$E$9,"0")+IF(D1243="Barsel",Beregningsdata!$E$10,"0")</f>
        <v>0</v>
      </c>
    </row>
    <row r="1244" spans="1:16" ht="16.5" x14ac:dyDescent="0.25">
      <c r="A1244" s="173" t="str">
        <f t="shared" si="131"/>
        <v/>
      </c>
      <c r="B1244" s="174" t="str">
        <f t="shared" si="132"/>
        <v>Søndag</v>
      </c>
      <c r="C1244" s="176">
        <f t="shared" si="133"/>
        <v>43765</v>
      </c>
      <c r="D1244" s="253"/>
      <c r="E1244" s="287">
        <f>IF(B1244="mandag",MedarbejderData!$V$34,"0")+IF(B1244="tirsdag",MedarbejderData!$W$34,"0")+IF(B1244="Onsdag",MedarbejderData!$X$34,"0")+IF(B1244="torsdag",MedarbejderData!$Y$34,"0")+IF(B1244="fredag",MedarbejderData!$Z$34,"0")+IF(B1244="lørdag",MedarbejderData!$AA$34,"0")+IF(B1244="søndag",MedarbejderData!$AB$34,"0")</f>
        <v>0</v>
      </c>
      <c r="F1244" s="254"/>
      <c r="G1244" s="254"/>
      <c r="H1244" s="254"/>
      <c r="I1244" s="254"/>
      <c r="J1244" s="258">
        <f>IF(E1244+F1244+G1244&lt;Beregningsdata!$G$18,E1244+F1244+G1244,E1244+F1244+G1244-Beregningsdata!$G$17)</f>
        <v>0</v>
      </c>
      <c r="K1244" s="259" t="str">
        <f>IF(J1244&gt;Beregningsdata!$G$26,Beregningsdata!$F$26,IF(AND(J1244&lt;J1244+Beregningsdata!$F$26,J1244&gt;Beregningsdata!$F$25),J1244-Beregningsdata!$F$25,""))</f>
        <v/>
      </c>
      <c r="L1244" s="259" t="str">
        <f>IF(J1244&gt;Beregningsdata!$F$27,J1244-Beregningsdata!$F$27,"")</f>
        <v/>
      </c>
      <c r="M1244" s="254"/>
      <c r="N1244" s="254"/>
      <c r="O1244" s="254"/>
      <c r="P1244" s="211">
        <f>IF(D1244="Ferie",Beregningsdata!$E$6,"0")+IF(D1244="Feriefridag",Beregningsdata!$E$12,"0")+IF(D1244="Fri",Beregningsdata!$E$11,"0")+IF(D1244="Syg",Beregningsdata!$E$8,"0")+IF(D1244="Barns Sygedag",Beregningsdata!$E$9,"0")+IF(D1244="Barsel",Beregningsdata!$E$10,"0")</f>
        <v>0</v>
      </c>
    </row>
    <row r="1245" spans="1:16" ht="16.5" x14ac:dyDescent="0.25">
      <c r="A1245" s="173">
        <f t="shared" si="131"/>
        <v>44</v>
      </c>
      <c r="B1245" s="174" t="str">
        <f t="shared" si="132"/>
        <v>Mandag</v>
      </c>
      <c r="C1245" s="176">
        <f t="shared" si="133"/>
        <v>43766</v>
      </c>
      <c r="D1245" s="253"/>
      <c r="E1245" s="287">
        <f>IF(B1245="mandag",MedarbejderData!$V$34,"0")+IF(B1245="tirsdag",MedarbejderData!$W$34,"0")+IF(B1245="Onsdag",MedarbejderData!$X$34,"0")+IF(B1245="torsdag",MedarbejderData!$Y$34,"0")+IF(B1245="fredag",MedarbejderData!$Z$34,"0")+IF(B1245="lørdag",MedarbejderData!$AA$34,"0")+IF(B1245="søndag",MedarbejderData!$AB$34,"0")</f>
        <v>0</v>
      </c>
      <c r="F1245" s="254"/>
      <c r="G1245" s="254"/>
      <c r="H1245" s="254"/>
      <c r="I1245" s="254"/>
      <c r="J1245" s="258">
        <f>IF(E1245+F1245+G1245&lt;Beregningsdata!$G$18,E1245+F1245+G1245,E1245+F1245+G1245-Beregningsdata!$G$17)</f>
        <v>0</v>
      </c>
      <c r="K1245" s="259" t="str">
        <f>IF(J1245&gt;Beregningsdata!$G$26,Beregningsdata!$F$26,IF(AND(J1245&lt;J1245+Beregningsdata!$F$26,J1245&gt;Beregningsdata!$F$25),J1245-Beregningsdata!$F$25,""))</f>
        <v/>
      </c>
      <c r="L1245" s="259" t="str">
        <f>IF(J1245&gt;Beregningsdata!$F$27,J1245-Beregningsdata!$F$27,"")</f>
        <v/>
      </c>
      <c r="M1245" s="254"/>
      <c r="N1245" s="254"/>
      <c r="O1245" s="254"/>
      <c r="P1245" s="211">
        <f>IF(D1245="Ferie",Beregningsdata!$E$6,"0")+IF(D1245="Feriefridag",Beregningsdata!$E$12,"0")+IF(D1245="Fri",Beregningsdata!$E$11,"0")+IF(D1245="Syg",Beregningsdata!$E$8,"0")+IF(D1245="Barns Sygedag",Beregningsdata!$E$9,"0")+IF(D1245="Barsel",Beregningsdata!$E$10,"0")</f>
        <v>0</v>
      </c>
    </row>
    <row r="1246" spans="1:16" ht="16.5" x14ac:dyDescent="0.25">
      <c r="A1246" s="173" t="str">
        <f t="shared" si="131"/>
        <v/>
      </c>
      <c r="B1246" s="174" t="str">
        <f t="shared" si="132"/>
        <v>Tirsdag</v>
      </c>
      <c r="C1246" s="176">
        <f t="shared" si="133"/>
        <v>43767</v>
      </c>
      <c r="D1246" s="253"/>
      <c r="E1246" s="287">
        <f>IF(B1246="mandag",MedarbejderData!$V$34,"0")+IF(B1246="tirsdag",MedarbejderData!$W$34,"0")+IF(B1246="Onsdag",MedarbejderData!$X$34,"0")+IF(B1246="torsdag",MedarbejderData!$Y$34,"0")+IF(B1246="fredag",MedarbejderData!$Z$34,"0")+IF(B1246="lørdag",MedarbejderData!$AA$34,"0")+IF(B1246="søndag",MedarbejderData!$AB$34,"0")</f>
        <v>0</v>
      </c>
      <c r="F1246" s="254"/>
      <c r="G1246" s="254"/>
      <c r="H1246" s="254"/>
      <c r="I1246" s="254"/>
      <c r="J1246" s="258">
        <f>IF(E1246+F1246+G1246&lt;Beregningsdata!$G$18,E1246+F1246+G1246,E1246+F1246+G1246-Beregningsdata!$G$17)</f>
        <v>0</v>
      </c>
      <c r="K1246" s="259" t="str">
        <f>IF(J1246&gt;Beregningsdata!$G$26,Beregningsdata!$F$26,IF(AND(J1246&lt;J1246+Beregningsdata!$F$26,J1246&gt;Beregningsdata!$F$25),J1246-Beregningsdata!$F$25,""))</f>
        <v/>
      </c>
      <c r="L1246" s="259" t="str">
        <f>IF(J1246&gt;Beregningsdata!$F$27,J1246-Beregningsdata!$F$27,"")</f>
        <v/>
      </c>
      <c r="M1246" s="254"/>
      <c r="N1246" s="254"/>
      <c r="O1246" s="254"/>
      <c r="P1246" s="211">
        <f>IF(D1246="Ferie",Beregningsdata!$E$6,"0")+IF(D1246="Feriefridag",Beregningsdata!$E$12,"0")+IF(D1246="Fri",Beregningsdata!$E$11,"0")+IF(D1246="Syg",Beregningsdata!$E$8,"0")+IF(D1246="Barns Sygedag",Beregningsdata!$E$9,"0")+IF(D1246="Barsel",Beregningsdata!$E$10,"0")</f>
        <v>0</v>
      </c>
    </row>
    <row r="1247" spans="1:16" ht="16.5" x14ac:dyDescent="0.25">
      <c r="A1247" s="173" t="str">
        <f t="shared" si="131"/>
        <v/>
      </c>
      <c r="B1247" s="174" t="str">
        <f t="shared" si="132"/>
        <v>Onsdag</v>
      </c>
      <c r="C1247" s="176">
        <f t="shared" si="133"/>
        <v>43768</v>
      </c>
      <c r="D1247" s="253"/>
      <c r="E1247" s="287">
        <f>IF(B1247="mandag",MedarbejderData!$V$34,"0")+IF(B1247="tirsdag",MedarbejderData!$W$34,"0")+IF(B1247="Onsdag",MedarbejderData!$X$34,"0")+IF(B1247="torsdag",MedarbejderData!$Y$34,"0")+IF(B1247="fredag",MedarbejderData!$Z$34,"0")+IF(B1247="lørdag",MedarbejderData!$AA$34,"0")+IF(B1247="søndag",MedarbejderData!$AB$34,"0")</f>
        <v>0</v>
      </c>
      <c r="F1247" s="254"/>
      <c r="G1247" s="254"/>
      <c r="H1247" s="254"/>
      <c r="I1247" s="254"/>
      <c r="J1247" s="258">
        <f>IF(E1247+F1247+G1247&lt;Beregningsdata!$G$18,E1247+F1247+G1247,E1247+F1247+G1247-Beregningsdata!$G$17)</f>
        <v>0</v>
      </c>
      <c r="K1247" s="259" t="str">
        <f>IF(J1247&gt;Beregningsdata!$G$26,Beregningsdata!$F$26,IF(AND(J1247&lt;J1247+Beregningsdata!$F$26,J1247&gt;Beregningsdata!$F$25),J1247-Beregningsdata!$F$25,""))</f>
        <v/>
      </c>
      <c r="L1247" s="259" t="str">
        <f>IF(J1247&gt;Beregningsdata!$F$27,J1247-Beregningsdata!$F$27,"")</f>
        <v/>
      </c>
      <c r="M1247" s="254"/>
      <c r="N1247" s="254"/>
      <c r="O1247" s="254"/>
      <c r="P1247" s="211">
        <f>IF(D1247="Ferie",Beregningsdata!$E$6,"0")+IF(D1247="Feriefridag",Beregningsdata!$E$12,"0")+IF(D1247="Fri",Beregningsdata!$E$11,"0")+IF(D1247="Syg",Beregningsdata!$E$8,"0")+IF(D1247="Barns Sygedag",Beregningsdata!$E$9,"0")+IF(D1247="Barsel",Beregningsdata!$E$10,"0")</f>
        <v>0</v>
      </c>
    </row>
    <row r="1248" spans="1:16" ht="16.5" x14ac:dyDescent="0.25">
      <c r="A1248" s="173" t="str">
        <f t="shared" si="131"/>
        <v/>
      </c>
      <c r="B1248" s="174" t="str">
        <f t="shared" si="132"/>
        <v>Torsdag</v>
      </c>
      <c r="C1248" s="176">
        <f t="shared" si="133"/>
        <v>43769</v>
      </c>
      <c r="D1248" s="253"/>
      <c r="E1248" s="287">
        <f>IF(B1248="mandag",MedarbejderData!$V$34,"0")+IF(B1248="tirsdag",MedarbejderData!$W$34,"0")+IF(B1248="Onsdag",MedarbejderData!$X$34,"0")+IF(B1248="torsdag",MedarbejderData!$Y$34,"0")+IF(B1248="fredag",MedarbejderData!$Z$34,"0")+IF(B1248="lørdag",MedarbejderData!$AA$34,"0")+IF(B1248="søndag",MedarbejderData!$AB$34,"0")</f>
        <v>0</v>
      </c>
      <c r="F1248" s="254"/>
      <c r="G1248" s="254"/>
      <c r="H1248" s="254"/>
      <c r="I1248" s="254"/>
      <c r="J1248" s="258">
        <f>IF(E1248+F1248+G1248&lt;Beregningsdata!$G$18,E1248+F1248+G1248,E1248+F1248+G1248-Beregningsdata!$G$17)</f>
        <v>0</v>
      </c>
      <c r="K1248" s="259" t="str">
        <f>IF(J1248&gt;Beregningsdata!$G$26,Beregningsdata!$F$26,IF(AND(J1248&lt;J1248+Beregningsdata!$F$26,J1248&gt;Beregningsdata!$F$25),J1248-Beregningsdata!$F$25,""))</f>
        <v/>
      </c>
      <c r="L1248" s="259" t="str">
        <f>IF(J1248&gt;Beregningsdata!$F$27,J1248-Beregningsdata!$F$27,"")</f>
        <v/>
      </c>
      <c r="M1248" s="254"/>
      <c r="N1248" s="254"/>
      <c r="O1248" s="254"/>
      <c r="P1248" s="211">
        <f>IF(D1248="Ferie",Beregningsdata!$E$6,"0")+IF(D1248="Feriefridag",Beregningsdata!$E$12,"0")+IF(D1248="Fri",Beregningsdata!$E$11,"0")+IF(D1248="Syg",Beregningsdata!$E$8,"0")+IF(D1248="Barns Sygedag",Beregningsdata!$E$9,"0")+IF(D1248="Barsel",Beregningsdata!$E$10,"0")</f>
        <v>0</v>
      </c>
    </row>
    <row r="1249" spans="1:16" ht="16.5" x14ac:dyDescent="0.25">
      <c r="A1249" s="173" t="str">
        <f t="shared" si="131"/>
        <v/>
      </c>
      <c r="B1249" s="174" t="str">
        <f t="shared" si="132"/>
        <v>Fredag</v>
      </c>
      <c r="C1249" s="176">
        <f t="shared" si="133"/>
        <v>43770</v>
      </c>
      <c r="D1249" s="253"/>
      <c r="E1249" s="287">
        <f>IF(B1249="mandag",MedarbejderData!$V$34,"0")+IF(B1249="tirsdag",MedarbejderData!$W$34,"0")+IF(B1249="Onsdag",MedarbejderData!$X$34,"0")+IF(B1249="torsdag",MedarbejderData!$Y$34,"0")+IF(B1249="fredag",MedarbejderData!$Z$34,"0")+IF(B1249="lørdag",MedarbejderData!$AA$34,"0")+IF(B1249="søndag",MedarbejderData!$AB$34,"0")</f>
        <v>0</v>
      </c>
      <c r="F1249" s="254"/>
      <c r="G1249" s="254"/>
      <c r="H1249" s="254"/>
      <c r="I1249" s="254"/>
      <c r="J1249" s="258">
        <f>IF(E1249+F1249+G1249&lt;Beregningsdata!$G$18,E1249+F1249+G1249,E1249+F1249+G1249-Beregningsdata!$G$17)</f>
        <v>0</v>
      </c>
      <c r="K1249" s="259" t="str">
        <f>IF(J1249&gt;Beregningsdata!$G$26,Beregningsdata!$F$26,IF(AND(J1249&lt;J1249+Beregningsdata!$F$26,J1249&gt;Beregningsdata!$F$25),J1249-Beregningsdata!$F$25,""))</f>
        <v/>
      </c>
      <c r="L1249" s="259" t="str">
        <f>IF(J1249&gt;Beregningsdata!$F$27,J1249-Beregningsdata!$F$27,"")</f>
        <v/>
      </c>
      <c r="M1249" s="254"/>
      <c r="N1249" s="254"/>
      <c r="O1249" s="254"/>
      <c r="P1249" s="211">
        <f>IF(D1249="Ferie",Beregningsdata!$E$6,"0")+IF(D1249="Feriefridag",Beregningsdata!$E$12,"0")+IF(D1249="Fri",Beregningsdata!$E$11,"0")+IF(D1249="Syg",Beregningsdata!$E$8,"0")+IF(D1249="Barns Sygedag",Beregningsdata!$E$9,"0")+IF(D1249="Barsel",Beregningsdata!$E$10,"0")</f>
        <v>0</v>
      </c>
    </row>
    <row r="1250" spans="1:16" ht="16.5" x14ac:dyDescent="0.25">
      <c r="A1250" s="173" t="str">
        <f t="shared" si="131"/>
        <v/>
      </c>
      <c r="B1250" s="174" t="str">
        <f t="shared" si="132"/>
        <v>Lørdag</v>
      </c>
      <c r="C1250" s="176">
        <f t="shared" si="133"/>
        <v>43771</v>
      </c>
      <c r="D1250" s="253"/>
      <c r="E1250" s="287">
        <f>IF(B1250="mandag",MedarbejderData!$V$34,"0")+IF(B1250="tirsdag",MedarbejderData!$W$34,"0")+IF(B1250="Onsdag",MedarbejderData!$X$34,"0")+IF(B1250="torsdag",MedarbejderData!$Y$34,"0")+IF(B1250="fredag",MedarbejderData!$Z$34,"0")+IF(B1250="lørdag",MedarbejderData!$AA$34,"0")+IF(B1250="søndag",MedarbejderData!$AB$34,"0")</f>
        <v>0</v>
      </c>
      <c r="F1250" s="254"/>
      <c r="G1250" s="254"/>
      <c r="H1250" s="254"/>
      <c r="I1250" s="254"/>
      <c r="J1250" s="258">
        <f>IF(E1250+F1250+G1250&lt;Beregningsdata!$G$18,E1250+F1250+G1250,E1250+F1250+G1250-Beregningsdata!$G$17)</f>
        <v>0</v>
      </c>
      <c r="K1250" s="259" t="str">
        <f>IF(J1250&gt;Beregningsdata!$G$26,Beregningsdata!$F$26,IF(AND(J1250&lt;J1250+Beregningsdata!$F$26,J1250&gt;Beregningsdata!$F$25),J1250-Beregningsdata!$F$25,""))</f>
        <v/>
      </c>
      <c r="L1250" s="259" t="str">
        <f>IF(J1250&gt;Beregningsdata!$F$27,J1250-Beregningsdata!$F$27,"")</f>
        <v/>
      </c>
      <c r="M1250" s="254"/>
      <c r="N1250" s="254"/>
      <c r="O1250" s="254"/>
      <c r="P1250" s="211">
        <f>IF(D1250="Ferie",Beregningsdata!$E$6,"0")+IF(D1250="Feriefridag",Beregningsdata!$E$12,"0")+IF(D1250="Fri",Beregningsdata!$E$11,"0")+IF(D1250="Syg",Beregningsdata!$E$8,"0")+IF(D1250="Barns Sygedag",Beregningsdata!$E$9,"0")+IF(D1250="Barsel",Beregningsdata!$E$10,"0")</f>
        <v>0</v>
      </c>
    </row>
    <row r="1251" spans="1:16" ht="16.5" x14ac:dyDescent="0.25">
      <c r="A1251" s="173" t="str">
        <f t="shared" si="131"/>
        <v/>
      </c>
      <c r="B1251" s="174" t="str">
        <f t="shared" si="132"/>
        <v>Søndag</v>
      </c>
      <c r="C1251" s="176">
        <f t="shared" si="133"/>
        <v>43772</v>
      </c>
      <c r="D1251" s="253"/>
      <c r="E1251" s="287">
        <f>IF(B1251="mandag",MedarbejderData!$V$34,"0")+IF(B1251="tirsdag",MedarbejderData!$W$34,"0")+IF(B1251="Onsdag",MedarbejderData!$X$34,"0")+IF(B1251="torsdag",MedarbejderData!$Y$34,"0")+IF(B1251="fredag",MedarbejderData!$Z$34,"0")+IF(B1251="lørdag",MedarbejderData!$AA$34,"0")+IF(B1251="søndag",MedarbejderData!$AB$34,"0")</f>
        <v>0</v>
      </c>
      <c r="F1251" s="254"/>
      <c r="G1251" s="254"/>
      <c r="H1251" s="254"/>
      <c r="I1251" s="254"/>
      <c r="J1251" s="258">
        <f>IF(E1251+F1251+G1251&lt;Beregningsdata!$G$18,E1251+F1251+G1251,E1251+F1251+G1251-Beregningsdata!$G$17)</f>
        <v>0</v>
      </c>
      <c r="K1251" s="259" t="str">
        <f>IF(J1251&gt;Beregningsdata!$G$26,Beregningsdata!$F$26,IF(AND(J1251&lt;J1251+Beregningsdata!$F$26,J1251&gt;Beregningsdata!$F$25),J1251-Beregningsdata!$F$25,""))</f>
        <v/>
      </c>
      <c r="L1251" s="259" t="str">
        <f>IF(J1251&gt;Beregningsdata!$F$27,J1251-Beregningsdata!$F$27,"")</f>
        <v/>
      </c>
      <c r="M1251" s="254"/>
      <c r="N1251" s="254"/>
      <c r="O1251" s="254"/>
      <c r="P1251" s="211">
        <f>IF(D1251="Ferie",Beregningsdata!$E$6,"0")+IF(D1251="Feriefridag",Beregningsdata!$E$12,"0")+IF(D1251="Fri",Beregningsdata!$E$11,"0")+IF(D1251="Syg",Beregningsdata!$E$8,"0")+IF(D1251="Barns Sygedag",Beregningsdata!$E$9,"0")+IF(D1251="Barsel",Beregningsdata!$E$10,"0")</f>
        <v>0</v>
      </c>
    </row>
    <row r="1252" spans="1:16" ht="16.5" x14ac:dyDescent="0.25">
      <c r="A1252" s="173">
        <f t="shared" si="131"/>
        <v>45</v>
      </c>
      <c r="B1252" s="174" t="str">
        <f t="shared" si="132"/>
        <v>Mandag</v>
      </c>
      <c r="C1252" s="176">
        <f t="shared" si="133"/>
        <v>43773</v>
      </c>
      <c r="D1252" s="253"/>
      <c r="E1252" s="287">
        <f>IF(B1252="mandag",MedarbejderData!$V$34,"0")+IF(B1252="tirsdag",MedarbejderData!$W$34,"0")+IF(B1252="Onsdag",MedarbejderData!$X$34,"0")+IF(B1252="torsdag",MedarbejderData!$Y$34,"0")+IF(B1252="fredag",MedarbejderData!$Z$34,"0")+IF(B1252="lørdag",MedarbejderData!$AA$34,"0")+IF(B1252="søndag",MedarbejderData!$AB$34,"0")</f>
        <v>0</v>
      </c>
      <c r="F1252" s="254"/>
      <c r="G1252" s="254"/>
      <c r="H1252" s="254"/>
      <c r="I1252" s="254"/>
      <c r="J1252" s="258">
        <f>IF(E1252+F1252+G1252&lt;Beregningsdata!$G$18,E1252+F1252+G1252,E1252+F1252+G1252-Beregningsdata!$G$17)</f>
        <v>0</v>
      </c>
      <c r="K1252" s="259" t="str">
        <f>IF(J1252&gt;Beregningsdata!$G$26,Beregningsdata!$F$26,IF(AND(J1252&lt;J1252+Beregningsdata!$F$26,J1252&gt;Beregningsdata!$F$25),J1252-Beregningsdata!$F$25,""))</f>
        <v/>
      </c>
      <c r="L1252" s="259" t="str">
        <f>IF(J1252&gt;Beregningsdata!$F$27,J1252-Beregningsdata!$F$27,"")</f>
        <v/>
      </c>
      <c r="M1252" s="254"/>
      <c r="N1252" s="254"/>
      <c r="O1252" s="254"/>
      <c r="P1252" s="211">
        <f>IF(D1252="Ferie",Beregningsdata!$E$6,"0")+IF(D1252="Feriefridag",Beregningsdata!$E$12,"0")+IF(D1252="Fri",Beregningsdata!$E$11,"0")+IF(D1252="Syg",Beregningsdata!$E$8,"0")+IF(D1252="Barns Sygedag",Beregningsdata!$E$9,"0")+IF(D1252="Barsel",Beregningsdata!$E$10,"0")</f>
        <v>0</v>
      </c>
    </row>
    <row r="1253" spans="1:16" ht="16.5" x14ac:dyDescent="0.25">
      <c r="A1253" s="173" t="str">
        <f t="shared" si="131"/>
        <v/>
      </c>
      <c r="B1253" s="174" t="str">
        <f t="shared" si="132"/>
        <v>Tirsdag</v>
      </c>
      <c r="C1253" s="176">
        <f t="shared" si="133"/>
        <v>43774</v>
      </c>
      <c r="D1253" s="253"/>
      <c r="E1253" s="287">
        <f>IF(B1253="mandag",MedarbejderData!$V$34,"0")+IF(B1253="tirsdag",MedarbejderData!$W$34,"0")+IF(B1253="Onsdag",MedarbejderData!$X$34,"0")+IF(B1253="torsdag",MedarbejderData!$Y$34,"0")+IF(B1253="fredag",MedarbejderData!$Z$34,"0")+IF(B1253="lørdag",MedarbejderData!$AA$34,"0")+IF(B1253="søndag",MedarbejderData!$AB$34,"0")</f>
        <v>0</v>
      </c>
      <c r="F1253" s="254"/>
      <c r="G1253" s="254"/>
      <c r="H1253" s="254"/>
      <c r="I1253" s="254"/>
      <c r="J1253" s="258">
        <f>IF(E1253+F1253+G1253&lt;Beregningsdata!$G$18,E1253+F1253+G1253,E1253+F1253+G1253-Beregningsdata!$G$17)</f>
        <v>0</v>
      </c>
      <c r="K1253" s="259" t="str">
        <f>IF(J1253&gt;Beregningsdata!$G$26,Beregningsdata!$F$26,IF(AND(J1253&lt;J1253+Beregningsdata!$F$26,J1253&gt;Beregningsdata!$F$25),J1253-Beregningsdata!$F$25,""))</f>
        <v/>
      </c>
      <c r="L1253" s="259" t="str">
        <f>IF(J1253&gt;Beregningsdata!$F$27,J1253-Beregningsdata!$F$27,"")</f>
        <v/>
      </c>
      <c r="M1253" s="254"/>
      <c r="N1253" s="254"/>
      <c r="O1253" s="254"/>
      <c r="P1253" s="211">
        <f>IF(D1253="Ferie",Beregningsdata!$E$6,"0")+IF(D1253="Feriefridag",Beregningsdata!$E$12,"0")+IF(D1253="Fri",Beregningsdata!$E$11,"0")+IF(D1253="Syg",Beregningsdata!$E$8,"0")+IF(D1253="Barns Sygedag",Beregningsdata!$E$9,"0")+IF(D1253="Barsel",Beregningsdata!$E$10,"0")</f>
        <v>0</v>
      </c>
    </row>
    <row r="1254" spans="1:16" ht="16.5" x14ac:dyDescent="0.25">
      <c r="A1254" s="173" t="str">
        <f t="shared" si="131"/>
        <v/>
      </c>
      <c r="B1254" s="174" t="str">
        <f t="shared" si="132"/>
        <v>Onsdag</v>
      </c>
      <c r="C1254" s="176">
        <f t="shared" si="133"/>
        <v>43775</v>
      </c>
      <c r="D1254" s="253"/>
      <c r="E1254" s="287">
        <f>IF(B1254="mandag",MedarbejderData!$V$34,"0")+IF(B1254="tirsdag",MedarbejderData!$W$34,"0")+IF(B1254="Onsdag",MedarbejderData!$X$34,"0")+IF(B1254="torsdag",MedarbejderData!$Y$34,"0")+IF(B1254="fredag",MedarbejderData!$Z$34,"0")+IF(B1254="lørdag",MedarbejderData!$AA$34,"0")+IF(B1254="søndag",MedarbejderData!$AB$34,"0")</f>
        <v>0</v>
      </c>
      <c r="F1254" s="254"/>
      <c r="G1254" s="254"/>
      <c r="H1254" s="254"/>
      <c r="I1254" s="254"/>
      <c r="J1254" s="258">
        <f>IF(E1254+F1254+G1254&lt;Beregningsdata!$G$18,E1254+F1254+G1254,E1254+F1254+G1254-Beregningsdata!$G$17)</f>
        <v>0</v>
      </c>
      <c r="K1254" s="259" t="str">
        <f>IF(J1254&gt;Beregningsdata!$G$26,Beregningsdata!$F$26,IF(AND(J1254&lt;J1254+Beregningsdata!$F$26,J1254&gt;Beregningsdata!$F$25),J1254-Beregningsdata!$F$25,""))</f>
        <v/>
      </c>
      <c r="L1254" s="259" t="str">
        <f>IF(J1254&gt;Beregningsdata!$F$27,J1254-Beregningsdata!$F$27,"")</f>
        <v/>
      </c>
      <c r="M1254" s="254"/>
      <c r="N1254" s="254"/>
      <c r="O1254" s="254"/>
      <c r="P1254" s="211">
        <f>IF(D1254="Ferie",Beregningsdata!$E$6,"0")+IF(D1254="Feriefridag",Beregningsdata!$E$12,"0")+IF(D1254="Fri",Beregningsdata!$E$11,"0")+IF(D1254="Syg",Beregningsdata!$E$8,"0")+IF(D1254="Barns Sygedag",Beregningsdata!$E$9,"0")+IF(D1254="Barsel",Beregningsdata!$E$10,"0")</f>
        <v>0</v>
      </c>
    </row>
    <row r="1255" spans="1:16" ht="16.5" x14ac:dyDescent="0.25">
      <c r="A1255" s="173" t="str">
        <f t="shared" si="131"/>
        <v/>
      </c>
      <c r="B1255" s="174" t="str">
        <f t="shared" si="132"/>
        <v>Torsdag</v>
      </c>
      <c r="C1255" s="176">
        <f t="shared" si="133"/>
        <v>43776</v>
      </c>
      <c r="D1255" s="253"/>
      <c r="E1255" s="287">
        <f>IF(B1255="mandag",MedarbejderData!$V$34,"0")+IF(B1255="tirsdag",MedarbejderData!$W$34,"0")+IF(B1255="Onsdag",MedarbejderData!$X$34,"0")+IF(B1255="torsdag",MedarbejderData!$Y$34,"0")+IF(B1255="fredag",MedarbejderData!$Z$34,"0")+IF(B1255="lørdag",MedarbejderData!$AA$34,"0")+IF(B1255="søndag",MedarbejderData!$AB$34,"0")</f>
        <v>0</v>
      </c>
      <c r="F1255" s="254"/>
      <c r="G1255" s="254"/>
      <c r="H1255" s="254"/>
      <c r="I1255" s="254"/>
      <c r="J1255" s="258">
        <f>IF(E1255+F1255+G1255&lt;Beregningsdata!$G$18,E1255+F1255+G1255,E1255+F1255+G1255-Beregningsdata!$G$17)</f>
        <v>0</v>
      </c>
      <c r="K1255" s="259" t="str">
        <f>IF(J1255&gt;Beregningsdata!$G$26,Beregningsdata!$F$26,IF(AND(J1255&lt;J1255+Beregningsdata!$F$26,J1255&gt;Beregningsdata!$F$25),J1255-Beregningsdata!$F$25,""))</f>
        <v/>
      </c>
      <c r="L1255" s="259" t="str">
        <f>IF(J1255&gt;Beregningsdata!$F$27,J1255-Beregningsdata!$F$27,"")</f>
        <v/>
      </c>
      <c r="M1255" s="254"/>
      <c r="N1255" s="254"/>
      <c r="O1255" s="254"/>
      <c r="P1255" s="211">
        <f>IF(D1255="Ferie",Beregningsdata!$E$6,"0")+IF(D1255="Feriefridag",Beregningsdata!$E$12,"0")+IF(D1255="Fri",Beregningsdata!$E$11,"0")+IF(D1255="Syg",Beregningsdata!$E$8,"0")+IF(D1255="Barns Sygedag",Beregningsdata!$E$9,"0")+IF(D1255="Barsel",Beregningsdata!$E$10,"0")</f>
        <v>0</v>
      </c>
    </row>
    <row r="1256" spans="1:16" ht="16.5" x14ac:dyDescent="0.25">
      <c r="A1256" s="173" t="str">
        <f t="shared" si="131"/>
        <v/>
      </c>
      <c r="B1256" s="174" t="str">
        <f t="shared" si="132"/>
        <v>Fredag</v>
      </c>
      <c r="C1256" s="176">
        <f t="shared" si="133"/>
        <v>43777</v>
      </c>
      <c r="D1256" s="253"/>
      <c r="E1256" s="287">
        <f>IF(B1256="mandag",MedarbejderData!$V$34,"0")+IF(B1256="tirsdag",MedarbejderData!$W$34,"0")+IF(B1256="Onsdag",MedarbejderData!$X$34,"0")+IF(B1256="torsdag",MedarbejderData!$Y$34,"0")+IF(B1256="fredag",MedarbejderData!$Z$34,"0")+IF(B1256="lørdag",MedarbejderData!$AA$34,"0")+IF(B1256="søndag",MedarbejderData!$AB$34,"0")</f>
        <v>0</v>
      </c>
      <c r="F1256" s="254"/>
      <c r="G1256" s="254"/>
      <c r="H1256" s="254"/>
      <c r="I1256" s="254"/>
      <c r="J1256" s="258">
        <f>IF(E1256+F1256+G1256&lt;Beregningsdata!$G$18,E1256+F1256+G1256,E1256+F1256+G1256-Beregningsdata!$G$17)</f>
        <v>0</v>
      </c>
      <c r="K1256" s="259" t="str">
        <f>IF(J1256&gt;Beregningsdata!$G$26,Beregningsdata!$F$26,IF(AND(J1256&lt;J1256+Beregningsdata!$F$26,J1256&gt;Beregningsdata!$F$25),J1256-Beregningsdata!$F$25,""))</f>
        <v/>
      </c>
      <c r="L1256" s="259" t="str">
        <f>IF(J1256&gt;Beregningsdata!$F$27,J1256-Beregningsdata!$F$27,"")</f>
        <v/>
      </c>
      <c r="M1256" s="254"/>
      <c r="N1256" s="254"/>
      <c r="O1256" s="254"/>
      <c r="P1256" s="211">
        <f>IF(D1256="Ferie",Beregningsdata!$E$6,"0")+IF(D1256="Feriefridag",Beregningsdata!$E$12,"0")+IF(D1256="Fri",Beregningsdata!$E$11,"0")+IF(D1256="Syg",Beregningsdata!$E$8,"0")+IF(D1256="Barns Sygedag",Beregningsdata!$E$9,"0")+IF(D1256="Barsel",Beregningsdata!$E$10,"0")</f>
        <v>0</v>
      </c>
    </row>
    <row r="1257" spans="1:16" ht="16.5" x14ac:dyDescent="0.25">
      <c r="A1257" s="173" t="str">
        <f t="shared" si="131"/>
        <v/>
      </c>
      <c r="B1257" s="174" t="str">
        <f t="shared" si="132"/>
        <v>Lørdag</v>
      </c>
      <c r="C1257" s="176">
        <f t="shared" si="133"/>
        <v>43778</v>
      </c>
      <c r="D1257" s="253"/>
      <c r="E1257" s="287">
        <f>IF(B1257="mandag",MedarbejderData!$V$34,"0")+IF(B1257="tirsdag",MedarbejderData!$W$34,"0")+IF(B1257="Onsdag",MedarbejderData!$X$34,"0")+IF(B1257="torsdag",MedarbejderData!$Y$34,"0")+IF(B1257="fredag",MedarbejderData!$Z$34,"0")+IF(B1257="lørdag",MedarbejderData!$AA$34,"0")+IF(B1257="søndag",MedarbejderData!$AB$34,"0")</f>
        <v>0</v>
      </c>
      <c r="F1257" s="254"/>
      <c r="G1257" s="254"/>
      <c r="H1257" s="254"/>
      <c r="I1257" s="254"/>
      <c r="J1257" s="258">
        <f>IF(E1257+F1257+G1257&lt;Beregningsdata!$G$18,E1257+F1257+G1257,E1257+F1257+G1257-Beregningsdata!$G$17)</f>
        <v>0</v>
      </c>
      <c r="K1257" s="259" t="str">
        <f>IF(J1257&gt;Beregningsdata!$G$26,Beregningsdata!$F$26,IF(AND(J1257&lt;J1257+Beregningsdata!$F$26,J1257&gt;Beregningsdata!$F$25),J1257-Beregningsdata!$F$25,""))</f>
        <v/>
      </c>
      <c r="L1257" s="259" t="str">
        <f>IF(J1257&gt;Beregningsdata!$F$27,J1257-Beregningsdata!$F$27,"")</f>
        <v/>
      </c>
      <c r="M1257" s="254"/>
      <c r="N1257" s="254"/>
      <c r="O1257" s="254"/>
      <c r="P1257" s="211">
        <f>IF(D1257="Ferie",Beregningsdata!$E$6,"0")+IF(D1257="Feriefridag",Beregningsdata!$E$12,"0")+IF(D1257="Fri",Beregningsdata!$E$11,"0")+IF(D1257="Syg",Beregningsdata!$E$8,"0")+IF(D1257="Barns Sygedag",Beregningsdata!$E$9,"0")+IF(D1257="Barsel",Beregningsdata!$E$10,"0")</f>
        <v>0</v>
      </c>
    </row>
    <row r="1258" spans="1:16" ht="16.5" x14ac:dyDescent="0.25">
      <c r="A1258" s="173" t="str">
        <f t="shared" si="131"/>
        <v/>
      </c>
      <c r="B1258" s="174" t="str">
        <f t="shared" si="132"/>
        <v>Søndag</v>
      </c>
      <c r="C1258" s="176">
        <f t="shared" si="133"/>
        <v>43779</v>
      </c>
      <c r="D1258" s="253"/>
      <c r="E1258" s="287">
        <f>IF(B1258="mandag",MedarbejderData!$V$34,"0")+IF(B1258="tirsdag",MedarbejderData!$W$34,"0")+IF(B1258="Onsdag",MedarbejderData!$X$34,"0")+IF(B1258="torsdag",MedarbejderData!$Y$34,"0")+IF(B1258="fredag",MedarbejderData!$Z$34,"0")+IF(B1258="lørdag",MedarbejderData!$AA$34,"0")+IF(B1258="søndag",MedarbejderData!$AB$34,"0")</f>
        <v>0</v>
      </c>
      <c r="F1258" s="254"/>
      <c r="G1258" s="254"/>
      <c r="H1258" s="254"/>
      <c r="I1258" s="254"/>
      <c r="J1258" s="258">
        <f>IF(E1258+F1258+G1258&lt;Beregningsdata!$G$18,E1258+F1258+G1258,E1258+F1258+G1258-Beregningsdata!$G$17)</f>
        <v>0</v>
      </c>
      <c r="K1258" s="259" t="str">
        <f>IF(J1258&gt;Beregningsdata!$G$26,Beregningsdata!$F$26,IF(AND(J1258&lt;J1258+Beregningsdata!$F$26,J1258&gt;Beregningsdata!$F$25),J1258-Beregningsdata!$F$25,""))</f>
        <v/>
      </c>
      <c r="L1258" s="259" t="str">
        <f>IF(J1258&gt;Beregningsdata!$F$27,J1258-Beregningsdata!$F$27,"")</f>
        <v/>
      </c>
      <c r="M1258" s="254"/>
      <c r="N1258" s="254"/>
      <c r="O1258" s="254"/>
      <c r="P1258" s="211">
        <f>IF(D1258="Ferie",Beregningsdata!$E$6,"0")+IF(D1258="Feriefridag",Beregningsdata!$E$12,"0")+IF(D1258="Fri",Beregningsdata!$E$11,"0")+IF(D1258="Syg",Beregningsdata!$E$8,"0")+IF(D1258="Barns Sygedag",Beregningsdata!$E$9,"0")+IF(D1258="Barsel",Beregningsdata!$E$10,"0")</f>
        <v>0</v>
      </c>
    </row>
    <row r="1259" spans="1:16" ht="16.5" x14ac:dyDescent="0.25">
      <c r="A1259" s="173">
        <f t="shared" si="131"/>
        <v>46</v>
      </c>
      <c r="B1259" s="174" t="str">
        <f t="shared" si="132"/>
        <v>Mandag</v>
      </c>
      <c r="C1259" s="176">
        <f t="shared" si="133"/>
        <v>43780</v>
      </c>
      <c r="D1259" s="253"/>
      <c r="E1259" s="287">
        <f>IF(B1259="mandag",MedarbejderData!$V$34,"0")+IF(B1259="tirsdag",MedarbejderData!$W$34,"0")+IF(B1259="Onsdag",MedarbejderData!$X$34,"0")+IF(B1259="torsdag",MedarbejderData!$Y$34,"0")+IF(B1259="fredag",MedarbejderData!$Z$34,"0")+IF(B1259="lørdag",MedarbejderData!$AA$34,"0")+IF(B1259="søndag",MedarbejderData!$AB$34,"0")</f>
        <v>0</v>
      </c>
      <c r="F1259" s="254"/>
      <c r="G1259" s="254"/>
      <c r="H1259" s="254"/>
      <c r="I1259" s="254"/>
      <c r="J1259" s="258">
        <f>IF(E1259+F1259+G1259&lt;Beregningsdata!$G$18,E1259+F1259+G1259,E1259+F1259+G1259-Beregningsdata!$G$17)</f>
        <v>0</v>
      </c>
      <c r="K1259" s="259" t="str">
        <f>IF(J1259&gt;Beregningsdata!$G$26,Beregningsdata!$F$26,IF(AND(J1259&lt;J1259+Beregningsdata!$F$26,J1259&gt;Beregningsdata!$F$25),J1259-Beregningsdata!$F$25,""))</f>
        <v/>
      </c>
      <c r="L1259" s="259" t="str">
        <f>IF(J1259&gt;Beregningsdata!$F$27,J1259-Beregningsdata!$F$27,"")</f>
        <v/>
      </c>
      <c r="M1259" s="254"/>
      <c r="N1259" s="254"/>
      <c r="O1259" s="254"/>
      <c r="P1259" s="211">
        <f>IF(D1259="Ferie",Beregningsdata!$E$6,"0")+IF(D1259="Feriefridag",Beregningsdata!$E$12,"0")+IF(D1259="Fri",Beregningsdata!$E$11,"0")+IF(D1259="Syg",Beregningsdata!$E$8,"0")+IF(D1259="Barns Sygedag",Beregningsdata!$E$9,"0")+IF(D1259="Barsel",Beregningsdata!$E$10,"0")</f>
        <v>0</v>
      </c>
    </row>
    <row r="1260" spans="1:16" ht="16.5" x14ac:dyDescent="0.25">
      <c r="A1260" s="173" t="str">
        <f t="shared" si="131"/>
        <v/>
      </c>
      <c r="B1260" s="174" t="str">
        <f t="shared" si="132"/>
        <v>Tirsdag</v>
      </c>
      <c r="C1260" s="176">
        <f t="shared" si="133"/>
        <v>43781</v>
      </c>
      <c r="D1260" s="253"/>
      <c r="E1260" s="287">
        <f>IF(B1260="mandag",MedarbejderData!$V$34,"0")+IF(B1260="tirsdag",MedarbejderData!$W$34,"0")+IF(B1260="Onsdag",MedarbejderData!$X$34,"0")+IF(B1260="torsdag",MedarbejderData!$Y$34,"0")+IF(B1260="fredag",MedarbejderData!$Z$34,"0")+IF(B1260="lørdag",MedarbejderData!$AA$34,"0")+IF(B1260="søndag",MedarbejderData!$AB$34,"0")</f>
        <v>0</v>
      </c>
      <c r="F1260" s="254"/>
      <c r="G1260" s="254"/>
      <c r="H1260" s="254"/>
      <c r="I1260" s="254"/>
      <c r="J1260" s="258">
        <f>IF(E1260+F1260+G1260&lt;Beregningsdata!$G$18,E1260+F1260+G1260,E1260+F1260+G1260-Beregningsdata!$G$17)</f>
        <v>0</v>
      </c>
      <c r="K1260" s="259" t="str">
        <f>IF(J1260&gt;Beregningsdata!$G$26,Beregningsdata!$F$26,IF(AND(J1260&lt;J1260+Beregningsdata!$F$26,J1260&gt;Beregningsdata!$F$25),J1260-Beregningsdata!$F$25,""))</f>
        <v/>
      </c>
      <c r="L1260" s="259" t="str">
        <f>IF(J1260&gt;Beregningsdata!$F$27,J1260-Beregningsdata!$F$27,"")</f>
        <v/>
      </c>
      <c r="M1260" s="254"/>
      <c r="N1260" s="254"/>
      <c r="O1260" s="254"/>
      <c r="P1260" s="211">
        <f>IF(D1260="Ferie",Beregningsdata!$E$6,"0")+IF(D1260="Feriefridag",Beregningsdata!$E$12,"0")+IF(D1260="Fri",Beregningsdata!$E$11,"0")+IF(D1260="Syg",Beregningsdata!$E$8,"0")+IF(D1260="Barns Sygedag",Beregningsdata!$E$9,"0")+IF(D1260="Barsel",Beregningsdata!$E$10,"0")</f>
        <v>0</v>
      </c>
    </row>
    <row r="1261" spans="1:16" ht="16.5" x14ac:dyDescent="0.25">
      <c r="A1261" s="173" t="str">
        <f t="shared" si="131"/>
        <v/>
      </c>
      <c r="B1261" s="174" t="str">
        <f t="shared" si="132"/>
        <v>Onsdag</v>
      </c>
      <c r="C1261" s="176">
        <f t="shared" si="133"/>
        <v>43782</v>
      </c>
      <c r="D1261" s="253"/>
      <c r="E1261" s="287">
        <f>IF(B1261="mandag",MedarbejderData!$V$34,"0")+IF(B1261="tirsdag",MedarbejderData!$W$34,"0")+IF(B1261="Onsdag",MedarbejderData!$X$34,"0")+IF(B1261="torsdag",MedarbejderData!$Y$34,"0")+IF(B1261="fredag",MedarbejderData!$Z$34,"0")+IF(B1261="lørdag",MedarbejderData!$AA$34,"0")+IF(B1261="søndag",MedarbejderData!$AB$34,"0")</f>
        <v>0</v>
      </c>
      <c r="F1261" s="254"/>
      <c r="G1261" s="254"/>
      <c r="H1261" s="254"/>
      <c r="I1261" s="254"/>
      <c r="J1261" s="258">
        <f>IF(E1261+F1261+G1261&lt;Beregningsdata!$G$18,E1261+F1261+G1261,E1261+F1261+G1261-Beregningsdata!$G$17)</f>
        <v>0</v>
      </c>
      <c r="K1261" s="259" t="str">
        <f>IF(J1261&gt;Beregningsdata!$G$26,Beregningsdata!$F$26,IF(AND(J1261&lt;J1261+Beregningsdata!$F$26,J1261&gt;Beregningsdata!$F$25),J1261-Beregningsdata!$F$25,""))</f>
        <v/>
      </c>
      <c r="L1261" s="259" t="str">
        <f>IF(J1261&gt;Beregningsdata!$F$27,J1261-Beregningsdata!$F$27,"")</f>
        <v/>
      </c>
      <c r="M1261" s="254"/>
      <c r="N1261" s="254"/>
      <c r="O1261" s="254"/>
      <c r="P1261" s="211">
        <f>IF(D1261="Ferie",Beregningsdata!$E$6,"0")+IF(D1261="Feriefridag",Beregningsdata!$E$12,"0")+IF(D1261="Fri",Beregningsdata!$E$11,"0")+IF(D1261="Syg",Beregningsdata!$E$8,"0")+IF(D1261="Barns Sygedag",Beregningsdata!$E$9,"0")+IF(D1261="Barsel",Beregningsdata!$E$10,"0")</f>
        <v>0</v>
      </c>
    </row>
    <row r="1262" spans="1:16" ht="16.5" x14ac:dyDescent="0.25">
      <c r="A1262" s="173" t="str">
        <f t="shared" si="131"/>
        <v/>
      </c>
      <c r="B1262" s="174" t="str">
        <f t="shared" si="132"/>
        <v>Torsdag</v>
      </c>
      <c r="C1262" s="176">
        <f t="shared" si="133"/>
        <v>43783</v>
      </c>
      <c r="D1262" s="253"/>
      <c r="E1262" s="287">
        <f>IF(B1262="mandag",MedarbejderData!$V$34,"0")+IF(B1262="tirsdag",MedarbejderData!$W$34,"0")+IF(B1262="Onsdag",MedarbejderData!$X$34,"0")+IF(B1262="torsdag",MedarbejderData!$Y$34,"0")+IF(B1262="fredag",MedarbejderData!$Z$34,"0")+IF(B1262="lørdag",MedarbejderData!$AA$34,"0")+IF(B1262="søndag",MedarbejderData!$AB$34,"0")</f>
        <v>0</v>
      </c>
      <c r="F1262" s="254"/>
      <c r="G1262" s="254"/>
      <c r="H1262" s="254"/>
      <c r="I1262" s="254"/>
      <c r="J1262" s="258">
        <f>IF(E1262+F1262+G1262&lt;Beregningsdata!$G$18,E1262+F1262+G1262,E1262+F1262+G1262-Beregningsdata!$G$17)</f>
        <v>0</v>
      </c>
      <c r="K1262" s="259" t="str">
        <f>IF(J1262&gt;Beregningsdata!$G$26,Beregningsdata!$F$26,IF(AND(J1262&lt;J1262+Beregningsdata!$F$26,J1262&gt;Beregningsdata!$F$25),J1262-Beregningsdata!$F$25,""))</f>
        <v/>
      </c>
      <c r="L1262" s="259" t="str">
        <f>IF(J1262&gt;Beregningsdata!$F$27,J1262-Beregningsdata!$F$27,"")</f>
        <v/>
      </c>
      <c r="M1262" s="254"/>
      <c r="N1262" s="254"/>
      <c r="O1262" s="254"/>
      <c r="P1262" s="211">
        <f>IF(D1262="Ferie",Beregningsdata!$E$6,"0")+IF(D1262="Feriefridag",Beregningsdata!$E$12,"0")+IF(D1262="Fri",Beregningsdata!$E$11,"0")+IF(D1262="Syg",Beregningsdata!$E$8,"0")+IF(D1262="Barns Sygedag",Beregningsdata!$E$9,"0")+IF(D1262="Barsel",Beregningsdata!$E$10,"0")</f>
        <v>0</v>
      </c>
    </row>
    <row r="1263" spans="1:16" ht="16.5" x14ac:dyDescent="0.25">
      <c r="A1263" s="173" t="str">
        <f t="shared" si="131"/>
        <v/>
      </c>
      <c r="B1263" s="174" t="str">
        <f t="shared" si="132"/>
        <v>Fredag</v>
      </c>
      <c r="C1263" s="176">
        <f t="shared" si="133"/>
        <v>43784</v>
      </c>
      <c r="D1263" s="253"/>
      <c r="E1263" s="287">
        <f>IF(B1263="mandag",MedarbejderData!$V$34,"0")+IF(B1263="tirsdag",MedarbejderData!$W$34,"0")+IF(B1263="Onsdag",MedarbejderData!$X$34,"0")+IF(B1263="torsdag",MedarbejderData!$Y$34,"0")+IF(B1263="fredag",MedarbejderData!$Z$34,"0")+IF(B1263="lørdag",MedarbejderData!$AA$34,"0")+IF(B1263="søndag",MedarbejderData!$AB$34,"0")</f>
        <v>0</v>
      </c>
      <c r="F1263" s="254"/>
      <c r="G1263" s="254"/>
      <c r="H1263" s="254"/>
      <c r="I1263" s="254"/>
      <c r="J1263" s="258">
        <f>IF(E1263+F1263+G1263&lt;Beregningsdata!$G$18,E1263+F1263+G1263,E1263+F1263+G1263-Beregningsdata!$G$17)</f>
        <v>0</v>
      </c>
      <c r="K1263" s="259" t="str">
        <f>IF(J1263&gt;Beregningsdata!$G$26,Beregningsdata!$F$26,IF(AND(J1263&lt;J1263+Beregningsdata!$F$26,J1263&gt;Beregningsdata!$F$25),J1263-Beregningsdata!$F$25,""))</f>
        <v/>
      </c>
      <c r="L1263" s="259" t="str">
        <f>IF(J1263&gt;Beregningsdata!$F$27,J1263-Beregningsdata!$F$27,"")</f>
        <v/>
      </c>
      <c r="M1263" s="254"/>
      <c r="N1263" s="254"/>
      <c r="O1263" s="254"/>
      <c r="P1263" s="211">
        <f>IF(D1263="Ferie",Beregningsdata!$E$6,"0")+IF(D1263="Feriefridag",Beregningsdata!$E$12,"0")+IF(D1263="Fri",Beregningsdata!$E$11,"0")+IF(D1263="Syg",Beregningsdata!$E$8,"0")+IF(D1263="Barns Sygedag",Beregningsdata!$E$9,"0")+IF(D1263="Barsel",Beregningsdata!$E$10,"0")</f>
        <v>0</v>
      </c>
    </row>
    <row r="1264" spans="1:16" ht="16.5" x14ac:dyDescent="0.25">
      <c r="A1264" s="173" t="str">
        <f t="shared" si="131"/>
        <v/>
      </c>
      <c r="B1264" s="174" t="str">
        <f t="shared" si="132"/>
        <v>Lørdag</v>
      </c>
      <c r="C1264" s="176">
        <f t="shared" si="133"/>
        <v>43785</v>
      </c>
      <c r="D1264" s="253"/>
      <c r="E1264" s="287">
        <f>IF(B1264="mandag",MedarbejderData!$V$34,"0")+IF(B1264="tirsdag",MedarbejderData!$W$34,"0")+IF(B1264="Onsdag",MedarbejderData!$X$34,"0")+IF(B1264="torsdag",MedarbejderData!$Y$34,"0")+IF(B1264="fredag",MedarbejderData!$Z$34,"0")+IF(B1264="lørdag",MedarbejderData!$AA$34,"0")+IF(B1264="søndag",MedarbejderData!$AB$34,"0")</f>
        <v>0</v>
      </c>
      <c r="F1264" s="254"/>
      <c r="G1264" s="254"/>
      <c r="H1264" s="254"/>
      <c r="I1264" s="254"/>
      <c r="J1264" s="258">
        <f>IF(E1264+F1264+G1264&lt;Beregningsdata!$G$18,E1264+F1264+G1264,E1264+F1264+G1264-Beregningsdata!$G$17)</f>
        <v>0</v>
      </c>
      <c r="K1264" s="259" t="str">
        <f>IF(J1264&gt;Beregningsdata!$G$26,Beregningsdata!$F$26,IF(AND(J1264&lt;J1264+Beregningsdata!$F$26,J1264&gt;Beregningsdata!$F$25),J1264-Beregningsdata!$F$25,""))</f>
        <v/>
      </c>
      <c r="L1264" s="259" t="str">
        <f>IF(J1264&gt;Beregningsdata!$F$27,J1264-Beregningsdata!$F$27,"")</f>
        <v/>
      </c>
      <c r="M1264" s="254"/>
      <c r="N1264" s="254"/>
      <c r="O1264" s="254"/>
      <c r="P1264" s="211">
        <f>IF(D1264="Ferie",Beregningsdata!$E$6,"0")+IF(D1264="Feriefridag",Beregningsdata!$E$12,"0")+IF(D1264="Fri",Beregningsdata!$E$11,"0")+IF(D1264="Syg",Beregningsdata!$E$8,"0")+IF(D1264="Barns Sygedag",Beregningsdata!$E$9,"0")+IF(D1264="Barsel",Beregningsdata!$E$10,"0")</f>
        <v>0</v>
      </c>
    </row>
    <row r="1265" spans="1:16" ht="16.5" x14ac:dyDescent="0.25">
      <c r="A1265" s="173" t="str">
        <f t="shared" si="131"/>
        <v/>
      </c>
      <c r="B1265" s="174" t="str">
        <f t="shared" si="132"/>
        <v>Søndag</v>
      </c>
      <c r="C1265" s="176">
        <f t="shared" si="133"/>
        <v>43786</v>
      </c>
      <c r="D1265" s="253"/>
      <c r="E1265" s="287">
        <f>IF(B1265="mandag",MedarbejderData!$V$34,"0")+IF(B1265="tirsdag",MedarbejderData!$W$34,"0")+IF(B1265="Onsdag",MedarbejderData!$X$34,"0")+IF(B1265="torsdag",MedarbejderData!$Y$34,"0")+IF(B1265="fredag",MedarbejderData!$Z$34,"0")+IF(B1265="lørdag",MedarbejderData!$AA$34,"0")+IF(B1265="søndag",MedarbejderData!$AB$34,"0")</f>
        <v>0</v>
      </c>
      <c r="F1265" s="254"/>
      <c r="G1265" s="254"/>
      <c r="H1265" s="254"/>
      <c r="I1265" s="254"/>
      <c r="J1265" s="258">
        <f>IF(E1265+F1265+G1265&lt;Beregningsdata!$G$18,E1265+F1265+G1265,E1265+F1265+G1265-Beregningsdata!$G$17)</f>
        <v>0</v>
      </c>
      <c r="K1265" s="259" t="str">
        <f>IF(J1265&gt;Beregningsdata!$G$26,Beregningsdata!$F$26,IF(AND(J1265&lt;J1265+Beregningsdata!$F$26,J1265&gt;Beregningsdata!$F$25),J1265-Beregningsdata!$F$25,""))</f>
        <v/>
      </c>
      <c r="L1265" s="259" t="str">
        <f>IF(J1265&gt;Beregningsdata!$F$27,J1265-Beregningsdata!$F$27,"")</f>
        <v/>
      </c>
      <c r="M1265" s="254"/>
      <c r="N1265" s="254"/>
      <c r="O1265" s="254"/>
      <c r="P1265" s="211">
        <f>IF(D1265="Ferie",Beregningsdata!$E$6,"0")+IF(D1265="Feriefridag",Beregningsdata!$E$12,"0")+IF(D1265="Fri",Beregningsdata!$E$11,"0")+IF(D1265="Syg",Beregningsdata!$E$8,"0")+IF(D1265="Barns Sygedag",Beregningsdata!$E$9,"0")+IF(D1265="Barsel",Beregningsdata!$E$10,"0")</f>
        <v>0</v>
      </c>
    </row>
    <row r="1266" spans="1:16" ht="16.5" x14ac:dyDescent="0.25">
      <c r="A1266" s="173">
        <f t="shared" si="131"/>
        <v>47</v>
      </c>
      <c r="B1266" s="174" t="str">
        <f t="shared" si="132"/>
        <v>Mandag</v>
      </c>
      <c r="C1266" s="177">
        <f t="shared" si="133"/>
        <v>43787</v>
      </c>
      <c r="D1266" s="253"/>
      <c r="E1266" s="287">
        <f>IF(B1266="mandag",MedarbejderData!$V$34,"0")+IF(B1266="tirsdag",MedarbejderData!$W$34,"0")+IF(B1266="Onsdag",MedarbejderData!$X$34,"0")+IF(B1266="torsdag",MedarbejderData!$Y$34,"0")+IF(B1266="fredag",MedarbejderData!$Z$34,"0")+IF(B1266="lørdag",MedarbejderData!$AA$34,"0")+IF(B1266="søndag",MedarbejderData!$AB$34,"0")</f>
        <v>0</v>
      </c>
      <c r="F1266" s="254"/>
      <c r="G1266" s="254"/>
      <c r="H1266" s="254"/>
      <c r="I1266" s="254"/>
      <c r="J1266" s="258">
        <f>IF(E1266+F1266+G1266&lt;Beregningsdata!$G$18,E1266+F1266+G1266,E1266+F1266+G1266-Beregningsdata!$G$17)</f>
        <v>0</v>
      </c>
      <c r="K1266" s="259" t="str">
        <f>IF(J1266&gt;Beregningsdata!$G$26,Beregningsdata!$F$26,IF(AND(J1266&lt;J1266+Beregningsdata!$F$26,J1266&gt;Beregningsdata!$F$25),J1266-Beregningsdata!$F$25,""))</f>
        <v/>
      </c>
      <c r="L1266" s="259" t="str">
        <f>IF(J1266&gt;Beregningsdata!$F$27,J1266-Beregningsdata!$F$27,"")</f>
        <v/>
      </c>
      <c r="M1266" s="254"/>
      <c r="N1266" s="254"/>
      <c r="O1266" s="254"/>
      <c r="P1266" s="212">
        <f>IF(D1266="Ferie",Beregningsdata!$E$6,"0")+IF(D1266="Feriefridag",Beregningsdata!$E$12,"0")+IF(D1266="Fri",Beregningsdata!$E$11,"0")+IF(D1266="Syg",Beregningsdata!$E$8,"0")+IF(D1266="Barns Sygedag",Beregningsdata!$E$9,"0")+IF(D1266="Barsel",Beregningsdata!$E$10,"0")</f>
        <v>0</v>
      </c>
    </row>
    <row r="1267" spans="1:16" ht="16.5" x14ac:dyDescent="0.25">
      <c r="A1267" s="178"/>
      <c r="B1267" s="179"/>
      <c r="C1267" s="180"/>
      <c r="D1267" s="206"/>
      <c r="E1267" s="215">
        <f>SUM(E1232:E1266)</f>
        <v>0</v>
      </c>
      <c r="F1267" s="215">
        <f t="shared" ref="F1267:I1267" si="134">SUM(F1232:F1266)</f>
        <v>0</v>
      </c>
      <c r="G1267" s="215">
        <f t="shared" si="134"/>
        <v>0</v>
      </c>
      <c r="H1267" s="215">
        <f t="shared" si="134"/>
        <v>0</v>
      </c>
      <c r="I1267" s="215">
        <f t="shared" si="134"/>
        <v>0</v>
      </c>
      <c r="J1267" s="215">
        <f>SUM(J1232:J1266)</f>
        <v>0</v>
      </c>
      <c r="K1267" s="215">
        <f t="shared" ref="K1267:N1267" si="135">SUM(K1232:K1266)</f>
        <v>0</v>
      </c>
      <c r="L1267" s="215">
        <f t="shared" si="135"/>
        <v>0</v>
      </c>
      <c r="M1267" s="215">
        <f t="shared" si="135"/>
        <v>0</v>
      </c>
      <c r="N1267" s="215">
        <f t="shared" si="135"/>
        <v>0</v>
      </c>
      <c r="O1267" s="215">
        <f>SUM(O1232:O1266)</f>
        <v>0</v>
      </c>
      <c r="P1267" s="221"/>
    </row>
    <row r="1268" spans="1:16" x14ac:dyDescent="0.25">
      <c r="A1268" s="182"/>
      <c r="B1268" s="183"/>
      <c r="C1268" s="183"/>
      <c r="D1268" s="183"/>
      <c r="E1268" s="184"/>
      <c r="F1268" s="184"/>
      <c r="G1268" s="184"/>
      <c r="H1268" s="184"/>
      <c r="I1268" s="184"/>
      <c r="J1268" s="184"/>
      <c r="K1268" s="184"/>
      <c r="L1268" s="184"/>
      <c r="M1268" s="184"/>
      <c r="N1268" s="184"/>
      <c r="O1268" s="184"/>
      <c r="P1268" s="186"/>
    </row>
    <row r="1269" spans="1:16" x14ac:dyDescent="0.25">
      <c r="A1269" s="187" t="s">
        <v>87</v>
      </c>
      <c r="B1269" s="343"/>
      <c r="C1269" s="344"/>
      <c r="D1269" s="267"/>
      <c r="E1269" s="269"/>
      <c r="F1269" s="268"/>
      <c r="G1269" s="185"/>
      <c r="H1269" s="185"/>
      <c r="I1269" s="185"/>
      <c r="J1269" s="185"/>
      <c r="K1269" s="185"/>
      <c r="L1269" s="185"/>
      <c r="M1269" s="185"/>
      <c r="N1269" s="185"/>
      <c r="O1269" s="185"/>
      <c r="P1269" s="186"/>
    </row>
    <row r="1270" spans="1:16" x14ac:dyDescent="0.25">
      <c r="A1270" s="187" t="s">
        <v>87</v>
      </c>
      <c r="B1270" s="343"/>
      <c r="C1270" s="345"/>
      <c r="D1270" s="267"/>
      <c r="E1270" s="269"/>
      <c r="F1270" s="268"/>
      <c r="G1270" s="185"/>
      <c r="H1270" s="185"/>
      <c r="I1270" s="185"/>
      <c r="J1270" s="185"/>
      <c r="K1270" s="185"/>
      <c r="L1270" s="185"/>
      <c r="M1270" s="185"/>
      <c r="N1270" s="185"/>
      <c r="O1270" s="185"/>
      <c r="P1270" s="186"/>
    </row>
    <row r="1271" spans="1:16" x14ac:dyDescent="0.25">
      <c r="A1271" s="187" t="s">
        <v>87</v>
      </c>
      <c r="B1271" s="343"/>
      <c r="C1271" s="345"/>
      <c r="D1271" s="267"/>
      <c r="E1271" s="269"/>
      <c r="F1271" s="268"/>
      <c r="G1271" s="185"/>
      <c r="H1271" s="185"/>
      <c r="I1271" s="185"/>
      <c r="J1271" s="185"/>
      <c r="K1271" s="185"/>
      <c r="L1271" s="185"/>
      <c r="M1271" s="185"/>
      <c r="N1271" s="185"/>
      <c r="O1271" s="185"/>
      <c r="P1271" s="186"/>
    </row>
    <row r="1272" spans="1:16" x14ac:dyDescent="0.25">
      <c r="A1272" s="188"/>
      <c r="B1272" s="189"/>
      <c r="C1272" s="189"/>
      <c r="D1272" s="189"/>
      <c r="E1272" s="190"/>
      <c r="F1272" s="190"/>
      <c r="G1272" s="190"/>
      <c r="H1272" s="190"/>
      <c r="I1272" s="190"/>
      <c r="J1272" s="190"/>
      <c r="K1272" s="190"/>
      <c r="L1272" s="190"/>
      <c r="M1272" s="190"/>
      <c r="N1272" s="190"/>
      <c r="O1272" s="190"/>
      <c r="P1272" s="191"/>
    </row>
    <row r="1273" spans="1:16" x14ac:dyDescent="0.25">
      <c r="A1273" s="192"/>
      <c r="B1273" s="192"/>
      <c r="C1273" s="192"/>
      <c r="D1273" s="192"/>
      <c r="E1273" s="193"/>
      <c r="F1273" s="193"/>
      <c r="G1273" s="193"/>
      <c r="H1273" s="193"/>
      <c r="I1273" s="193"/>
      <c r="J1273" s="193"/>
      <c r="K1273" s="193"/>
      <c r="L1273" s="193"/>
      <c r="M1273" s="193"/>
      <c r="N1273" s="193"/>
      <c r="O1273" s="193"/>
      <c r="P1273" s="192"/>
    </row>
  </sheetData>
  <mergeCells count="560">
    <mergeCell ref="A1:B1"/>
    <mergeCell ref="J290:J291"/>
    <mergeCell ref="K290:K291"/>
    <mergeCell ref="L290:L291"/>
    <mergeCell ref="M290:M291"/>
    <mergeCell ref="N290:N291"/>
    <mergeCell ref="D290:D291"/>
    <mergeCell ref="E290:E291"/>
    <mergeCell ref="F290:F291"/>
    <mergeCell ref="G290:G291"/>
    <mergeCell ref="B141:C141"/>
    <mergeCell ref="B142:C142"/>
    <mergeCell ref="B143:C143"/>
    <mergeCell ref="B283:C283"/>
    <mergeCell ref="B284:C284"/>
    <mergeCell ref="A290:A291"/>
    <mergeCell ref="B290:B291"/>
    <mergeCell ref="C290:C291"/>
    <mergeCell ref="A196:A197"/>
    <mergeCell ref="B196:B197"/>
    <mergeCell ref="C196:C197"/>
    <mergeCell ref="A194:B194"/>
    <mergeCell ref="A195:B195"/>
    <mergeCell ref="B188:C188"/>
    <mergeCell ref="O243:O244"/>
    <mergeCell ref="P243:P244"/>
    <mergeCell ref="J243:J244"/>
    <mergeCell ref="K243:K244"/>
    <mergeCell ref="L243:L244"/>
    <mergeCell ref="M243:M244"/>
    <mergeCell ref="N243:N244"/>
    <mergeCell ref="D243:D244"/>
    <mergeCell ref="E243:E244"/>
    <mergeCell ref="F243:F244"/>
    <mergeCell ref="G243:G244"/>
    <mergeCell ref="O290:O291"/>
    <mergeCell ref="P290:P291"/>
    <mergeCell ref="A288:B288"/>
    <mergeCell ref="A289:B289"/>
    <mergeCell ref="B282:C282"/>
    <mergeCell ref="A243:A244"/>
    <mergeCell ref="B243:B244"/>
    <mergeCell ref="C243:C244"/>
    <mergeCell ref="O196:O197"/>
    <mergeCell ref="P196:P197"/>
    <mergeCell ref="J196:J197"/>
    <mergeCell ref="K196:K197"/>
    <mergeCell ref="L196:L197"/>
    <mergeCell ref="M196:M197"/>
    <mergeCell ref="N196:N197"/>
    <mergeCell ref="D196:D197"/>
    <mergeCell ref="E196:E197"/>
    <mergeCell ref="F196:F197"/>
    <mergeCell ref="G196:G197"/>
    <mergeCell ref="A241:B241"/>
    <mergeCell ref="A242:B242"/>
    <mergeCell ref="B235:C235"/>
    <mergeCell ref="B236:C236"/>
    <mergeCell ref="B237:C237"/>
    <mergeCell ref="B189:C189"/>
    <mergeCell ref="B190:C190"/>
    <mergeCell ref="P102:P103"/>
    <mergeCell ref="J102:J103"/>
    <mergeCell ref="K102:K103"/>
    <mergeCell ref="L102:L103"/>
    <mergeCell ref="M102:M103"/>
    <mergeCell ref="N102:N103"/>
    <mergeCell ref="D102:D103"/>
    <mergeCell ref="E102:E103"/>
    <mergeCell ref="F102:F103"/>
    <mergeCell ref="G102:G103"/>
    <mergeCell ref="O149:O150"/>
    <mergeCell ref="P149:P150"/>
    <mergeCell ref="J149:J150"/>
    <mergeCell ref="K149:K150"/>
    <mergeCell ref="L149:L150"/>
    <mergeCell ref="M149:M150"/>
    <mergeCell ref="N149:N150"/>
    <mergeCell ref="D149:D150"/>
    <mergeCell ref="E149:E150"/>
    <mergeCell ref="F149:F150"/>
    <mergeCell ref="G149:G150"/>
    <mergeCell ref="A100:B100"/>
    <mergeCell ref="A101:B101"/>
    <mergeCell ref="B94:C94"/>
    <mergeCell ref="B95:C95"/>
    <mergeCell ref="B96:C96"/>
    <mergeCell ref="A149:A150"/>
    <mergeCell ref="B149:B150"/>
    <mergeCell ref="C149:C150"/>
    <mergeCell ref="O102:O103"/>
    <mergeCell ref="A102:A103"/>
    <mergeCell ref="B102:B103"/>
    <mergeCell ref="C102:C103"/>
    <mergeCell ref="A147:B147"/>
    <mergeCell ref="A148:B148"/>
    <mergeCell ref="A7:B7"/>
    <mergeCell ref="A6:B6"/>
    <mergeCell ref="B47:C47"/>
    <mergeCell ref="A55:A56"/>
    <mergeCell ref="B55:B56"/>
    <mergeCell ref="C55:C56"/>
    <mergeCell ref="A8:A9"/>
    <mergeCell ref="B8:B9"/>
    <mergeCell ref="C8:C9"/>
    <mergeCell ref="A53:B53"/>
    <mergeCell ref="A54:B54"/>
    <mergeCell ref="B48:C48"/>
    <mergeCell ref="B49:C49"/>
    <mergeCell ref="A335:B335"/>
    <mergeCell ref="A336:B336"/>
    <mergeCell ref="J8:J9"/>
    <mergeCell ref="K8:K9"/>
    <mergeCell ref="P8:P9"/>
    <mergeCell ref="L8:L9"/>
    <mergeCell ref="M8:M9"/>
    <mergeCell ref="N8:N9"/>
    <mergeCell ref="O8:O9"/>
    <mergeCell ref="D8:D9"/>
    <mergeCell ref="O55:O56"/>
    <mergeCell ref="P55:P56"/>
    <mergeCell ref="J55:J56"/>
    <mergeCell ref="K55:K56"/>
    <mergeCell ref="L55:L56"/>
    <mergeCell ref="M55:M56"/>
    <mergeCell ref="N55:N56"/>
    <mergeCell ref="D55:D56"/>
    <mergeCell ref="E55:E56"/>
    <mergeCell ref="F55:F56"/>
    <mergeCell ref="G55:G56"/>
    <mergeCell ref="J337:J338"/>
    <mergeCell ref="K337:K338"/>
    <mergeCell ref="L337:L338"/>
    <mergeCell ref="M337:M338"/>
    <mergeCell ref="N337:N338"/>
    <mergeCell ref="O337:O338"/>
    <mergeCell ref="P337:P338"/>
    <mergeCell ref="A337:A338"/>
    <mergeCell ref="B337:B338"/>
    <mergeCell ref="C337:C338"/>
    <mergeCell ref="D337:D338"/>
    <mergeCell ref="E337:E338"/>
    <mergeCell ref="F337:F338"/>
    <mergeCell ref="G337:G338"/>
    <mergeCell ref="G384:G385"/>
    <mergeCell ref="J384:J385"/>
    <mergeCell ref="K384:K385"/>
    <mergeCell ref="L384:L385"/>
    <mergeCell ref="M384:M385"/>
    <mergeCell ref="N384:N385"/>
    <mergeCell ref="O384:O385"/>
    <mergeCell ref="P384:P385"/>
    <mergeCell ref="A384:A385"/>
    <mergeCell ref="B384:B385"/>
    <mergeCell ref="C384:C385"/>
    <mergeCell ref="D384:D385"/>
    <mergeCell ref="E384:E385"/>
    <mergeCell ref="F384:F385"/>
    <mergeCell ref="O431:O432"/>
    <mergeCell ref="P431:P432"/>
    <mergeCell ref="A431:A432"/>
    <mergeCell ref="B431:B432"/>
    <mergeCell ref="C431:C432"/>
    <mergeCell ref="D431:D432"/>
    <mergeCell ref="E431:E432"/>
    <mergeCell ref="A429:B429"/>
    <mergeCell ref="A430:B430"/>
    <mergeCell ref="A476:B476"/>
    <mergeCell ref="A477:B477"/>
    <mergeCell ref="F431:F432"/>
    <mergeCell ref="G431:G432"/>
    <mergeCell ref="J431:J432"/>
    <mergeCell ref="K431:K432"/>
    <mergeCell ref="L431:L432"/>
    <mergeCell ref="M431:M432"/>
    <mergeCell ref="N431:N432"/>
    <mergeCell ref="L478:L479"/>
    <mergeCell ref="M478:M479"/>
    <mergeCell ref="N478:N479"/>
    <mergeCell ref="O478:O479"/>
    <mergeCell ref="P478:P479"/>
    <mergeCell ref="I478:I479"/>
    <mergeCell ref="A478:A479"/>
    <mergeCell ref="B478:B479"/>
    <mergeCell ref="C478:C479"/>
    <mergeCell ref="D478:D479"/>
    <mergeCell ref="E478:E479"/>
    <mergeCell ref="A523:B523"/>
    <mergeCell ref="A524:B524"/>
    <mergeCell ref="B517:C517"/>
    <mergeCell ref="B518:C518"/>
    <mergeCell ref="B519:C519"/>
    <mergeCell ref="F478:F479"/>
    <mergeCell ref="G478:G479"/>
    <mergeCell ref="J478:J479"/>
    <mergeCell ref="K478:K479"/>
    <mergeCell ref="L525:L526"/>
    <mergeCell ref="M525:M526"/>
    <mergeCell ref="N525:N526"/>
    <mergeCell ref="O525:O526"/>
    <mergeCell ref="P525:P526"/>
    <mergeCell ref="H525:H526"/>
    <mergeCell ref="I525:I526"/>
    <mergeCell ref="A525:A526"/>
    <mergeCell ref="B525:B526"/>
    <mergeCell ref="C525:C526"/>
    <mergeCell ref="D525:D526"/>
    <mergeCell ref="E525:E526"/>
    <mergeCell ref="A570:B570"/>
    <mergeCell ref="A571:B571"/>
    <mergeCell ref="B564:C564"/>
    <mergeCell ref="B565:C565"/>
    <mergeCell ref="B566:C566"/>
    <mergeCell ref="F525:F526"/>
    <mergeCell ref="G525:G526"/>
    <mergeCell ref="J525:J526"/>
    <mergeCell ref="K525:K526"/>
    <mergeCell ref="L572:L573"/>
    <mergeCell ref="M572:M573"/>
    <mergeCell ref="N572:N573"/>
    <mergeCell ref="O572:O573"/>
    <mergeCell ref="P572:P573"/>
    <mergeCell ref="H572:H573"/>
    <mergeCell ref="I572:I573"/>
    <mergeCell ref="A572:A573"/>
    <mergeCell ref="B572:B573"/>
    <mergeCell ref="C572:C573"/>
    <mergeCell ref="D572:D573"/>
    <mergeCell ref="E572:E573"/>
    <mergeCell ref="A617:B617"/>
    <mergeCell ref="A618:B618"/>
    <mergeCell ref="B611:C611"/>
    <mergeCell ref="B612:C612"/>
    <mergeCell ref="B613:C613"/>
    <mergeCell ref="F572:F573"/>
    <mergeCell ref="G572:G573"/>
    <mergeCell ref="J572:J573"/>
    <mergeCell ref="K572:K573"/>
    <mergeCell ref="L619:L620"/>
    <mergeCell ref="M619:M620"/>
    <mergeCell ref="N619:N620"/>
    <mergeCell ref="O619:O620"/>
    <mergeCell ref="P619:P620"/>
    <mergeCell ref="H619:H620"/>
    <mergeCell ref="I619:I620"/>
    <mergeCell ref="A619:A620"/>
    <mergeCell ref="B619:B620"/>
    <mergeCell ref="C619:C620"/>
    <mergeCell ref="D619:D620"/>
    <mergeCell ref="E619:E620"/>
    <mergeCell ref="A664:B664"/>
    <mergeCell ref="A665:B665"/>
    <mergeCell ref="B658:C658"/>
    <mergeCell ref="B659:C659"/>
    <mergeCell ref="B660:C660"/>
    <mergeCell ref="F619:F620"/>
    <mergeCell ref="G619:G620"/>
    <mergeCell ref="J619:J620"/>
    <mergeCell ref="K619:K620"/>
    <mergeCell ref="L666:L667"/>
    <mergeCell ref="M666:M667"/>
    <mergeCell ref="N666:N667"/>
    <mergeCell ref="O666:O667"/>
    <mergeCell ref="P666:P667"/>
    <mergeCell ref="H666:H667"/>
    <mergeCell ref="I666:I667"/>
    <mergeCell ref="A666:A667"/>
    <mergeCell ref="B666:B667"/>
    <mergeCell ref="C666:C667"/>
    <mergeCell ref="D666:D667"/>
    <mergeCell ref="E666:E667"/>
    <mergeCell ref="A711:B711"/>
    <mergeCell ref="A712:B712"/>
    <mergeCell ref="B705:C705"/>
    <mergeCell ref="B706:C706"/>
    <mergeCell ref="B707:C707"/>
    <mergeCell ref="F666:F667"/>
    <mergeCell ref="G666:G667"/>
    <mergeCell ref="J666:J667"/>
    <mergeCell ref="K666:K667"/>
    <mergeCell ref="L713:L714"/>
    <mergeCell ref="M713:M714"/>
    <mergeCell ref="N713:N714"/>
    <mergeCell ref="O713:O714"/>
    <mergeCell ref="P713:P714"/>
    <mergeCell ref="H713:H714"/>
    <mergeCell ref="I713:I714"/>
    <mergeCell ref="A713:A714"/>
    <mergeCell ref="B713:B714"/>
    <mergeCell ref="C713:C714"/>
    <mergeCell ref="D713:D714"/>
    <mergeCell ref="E713:E714"/>
    <mergeCell ref="A758:B758"/>
    <mergeCell ref="A759:B759"/>
    <mergeCell ref="B752:C752"/>
    <mergeCell ref="B753:C753"/>
    <mergeCell ref="B754:C754"/>
    <mergeCell ref="F713:F714"/>
    <mergeCell ref="G713:G714"/>
    <mergeCell ref="J713:J714"/>
    <mergeCell ref="K713:K714"/>
    <mergeCell ref="L760:L761"/>
    <mergeCell ref="M760:M761"/>
    <mergeCell ref="N760:N761"/>
    <mergeCell ref="O760:O761"/>
    <mergeCell ref="P760:P761"/>
    <mergeCell ref="H760:H761"/>
    <mergeCell ref="I760:I761"/>
    <mergeCell ref="A760:A761"/>
    <mergeCell ref="B760:B761"/>
    <mergeCell ref="C760:C761"/>
    <mergeCell ref="D760:D761"/>
    <mergeCell ref="E760:E761"/>
    <mergeCell ref="A805:B805"/>
    <mergeCell ref="A806:B806"/>
    <mergeCell ref="B799:C799"/>
    <mergeCell ref="B800:C800"/>
    <mergeCell ref="B801:C801"/>
    <mergeCell ref="F760:F761"/>
    <mergeCell ref="G760:G761"/>
    <mergeCell ref="J760:J761"/>
    <mergeCell ref="K760:K761"/>
    <mergeCell ref="L807:L808"/>
    <mergeCell ref="M807:M808"/>
    <mergeCell ref="N807:N808"/>
    <mergeCell ref="O807:O808"/>
    <mergeCell ref="P807:P808"/>
    <mergeCell ref="H807:H808"/>
    <mergeCell ref="I807:I808"/>
    <mergeCell ref="A807:A808"/>
    <mergeCell ref="B807:B808"/>
    <mergeCell ref="C807:C808"/>
    <mergeCell ref="D807:D808"/>
    <mergeCell ref="E807:E808"/>
    <mergeCell ref="A852:B852"/>
    <mergeCell ref="A853:B853"/>
    <mergeCell ref="B846:C846"/>
    <mergeCell ref="B847:C847"/>
    <mergeCell ref="B848:C848"/>
    <mergeCell ref="F807:F808"/>
    <mergeCell ref="G807:G808"/>
    <mergeCell ref="J807:J808"/>
    <mergeCell ref="K807:K808"/>
    <mergeCell ref="L854:L855"/>
    <mergeCell ref="M854:M855"/>
    <mergeCell ref="N854:N855"/>
    <mergeCell ref="O854:O855"/>
    <mergeCell ref="P854:P855"/>
    <mergeCell ref="H854:H855"/>
    <mergeCell ref="I854:I855"/>
    <mergeCell ref="A854:A855"/>
    <mergeCell ref="B854:B855"/>
    <mergeCell ref="C854:C855"/>
    <mergeCell ref="D854:D855"/>
    <mergeCell ref="E854:E855"/>
    <mergeCell ref="A899:B899"/>
    <mergeCell ref="A900:B900"/>
    <mergeCell ref="B893:C893"/>
    <mergeCell ref="B894:C894"/>
    <mergeCell ref="B895:C895"/>
    <mergeCell ref="F854:F855"/>
    <mergeCell ref="G854:G855"/>
    <mergeCell ref="J854:J855"/>
    <mergeCell ref="K854:K855"/>
    <mergeCell ref="L901:L902"/>
    <mergeCell ref="M901:M902"/>
    <mergeCell ref="N901:N902"/>
    <mergeCell ref="O901:O902"/>
    <mergeCell ref="P901:P902"/>
    <mergeCell ref="H901:H902"/>
    <mergeCell ref="I901:I902"/>
    <mergeCell ref="A901:A902"/>
    <mergeCell ref="B901:B902"/>
    <mergeCell ref="C901:C902"/>
    <mergeCell ref="D901:D902"/>
    <mergeCell ref="E901:E902"/>
    <mergeCell ref="A946:B946"/>
    <mergeCell ref="A947:B947"/>
    <mergeCell ref="B940:C940"/>
    <mergeCell ref="B941:C941"/>
    <mergeCell ref="B942:C942"/>
    <mergeCell ref="F901:F902"/>
    <mergeCell ref="G901:G902"/>
    <mergeCell ref="J901:J902"/>
    <mergeCell ref="K901:K902"/>
    <mergeCell ref="L948:L949"/>
    <mergeCell ref="M948:M949"/>
    <mergeCell ref="N948:N949"/>
    <mergeCell ref="O948:O949"/>
    <mergeCell ref="P948:P949"/>
    <mergeCell ref="H948:H949"/>
    <mergeCell ref="I948:I949"/>
    <mergeCell ref="A948:A949"/>
    <mergeCell ref="B948:B949"/>
    <mergeCell ref="C948:C949"/>
    <mergeCell ref="D948:D949"/>
    <mergeCell ref="E948:E949"/>
    <mergeCell ref="A993:B993"/>
    <mergeCell ref="A994:B994"/>
    <mergeCell ref="B987:C987"/>
    <mergeCell ref="B988:C988"/>
    <mergeCell ref="B989:C989"/>
    <mergeCell ref="F948:F949"/>
    <mergeCell ref="G948:G949"/>
    <mergeCell ref="J948:J949"/>
    <mergeCell ref="K948:K949"/>
    <mergeCell ref="L995:L996"/>
    <mergeCell ref="M995:M996"/>
    <mergeCell ref="N995:N996"/>
    <mergeCell ref="O995:O996"/>
    <mergeCell ref="P995:P996"/>
    <mergeCell ref="H995:H996"/>
    <mergeCell ref="I995:I996"/>
    <mergeCell ref="A995:A996"/>
    <mergeCell ref="B995:B996"/>
    <mergeCell ref="C995:C996"/>
    <mergeCell ref="D995:D996"/>
    <mergeCell ref="E995:E996"/>
    <mergeCell ref="A1040:B1040"/>
    <mergeCell ref="A1041:B1041"/>
    <mergeCell ref="B1034:C1034"/>
    <mergeCell ref="B1035:C1035"/>
    <mergeCell ref="B1036:C1036"/>
    <mergeCell ref="F995:F996"/>
    <mergeCell ref="G995:G996"/>
    <mergeCell ref="J995:J996"/>
    <mergeCell ref="K995:K996"/>
    <mergeCell ref="L1042:L1043"/>
    <mergeCell ref="M1042:M1043"/>
    <mergeCell ref="N1042:N1043"/>
    <mergeCell ref="O1042:O1043"/>
    <mergeCell ref="P1042:P1043"/>
    <mergeCell ref="H1042:H1043"/>
    <mergeCell ref="I1042:I1043"/>
    <mergeCell ref="A1042:A1043"/>
    <mergeCell ref="B1042:B1043"/>
    <mergeCell ref="C1042:C1043"/>
    <mergeCell ref="D1042:D1043"/>
    <mergeCell ref="E1042:E1043"/>
    <mergeCell ref="A1087:B1087"/>
    <mergeCell ref="A1088:B1088"/>
    <mergeCell ref="B1081:C1081"/>
    <mergeCell ref="B1082:C1082"/>
    <mergeCell ref="B1083:C1083"/>
    <mergeCell ref="F1042:F1043"/>
    <mergeCell ref="G1042:G1043"/>
    <mergeCell ref="J1042:J1043"/>
    <mergeCell ref="K1042:K1043"/>
    <mergeCell ref="L1089:L1090"/>
    <mergeCell ref="M1089:M1090"/>
    <mergeCell ref="N1089:N1090"/>
    <mergeCell ref="O1089:O1090"/>
    <mergeCell ref="P1089:P1090"/>
    <mergeCell ref="H1089:H1090"/>
    <mergeCell ref="I1089:I1090"/>
    <mergeCell ref="A1089:A1090"/>
    <mergeCell ref="B1089:B1090"/>
    <mergeCell ref="C1089:C1090"/>
    <mergeCell ref="D1089:D1090"/>
    <mergeCell ref="E1089:E1090"/>
    <mergeCell ref="A1134:B1134"/>
    <mergeCell ref="A1135:B1135"/>
    <mergeCell ref="B1128:C1128"/>
    <mergeCell ref="B1129:C1129"/>
    <mergeCell ref="B1130:C1130"/>
    <mergeCell ref="F1089:F1090"/>
    <mergeCell ref="G1089:G1090"/>
    <mergeCell ref="J1089:J1090"/>
    <mergeCell ref="K1089:K1090"/>
    <mergeCell ref="L1136:L1137"/>
    <mergeCell ref="M1136:M1137"/>
    <mergeCell ref="N1136:N1137"/>
    <mergeCell ref="O1136:O1137"/>
    <mergeCell ref="P1136:P1137"/>
    <mergeCell ref="H1136:H1137"/>
    <mergeCell ref="I1136:I1137"/>
    <mergeCell ref="A1136:A1137"/>
    <mergeCell ref="B1136:B1137"/>
    <mergeCell ref="C1136:C1137"/>
    <mergeCell ref="D1136:D1137"/>
    <mergeCell ref="E1136:E1137"/>
    <mergeCell ref="A1181:B1181"/>
    <mergeCell ref="A1182:B1182"/>
    <mergeCell ref="B1175:C1175"/>
    <mergeCell ref="B1176:C1176"/>
    <mergeCell ref="B1177:C1177"/>
    <mergeCell ref="F1136:F1137"/>
    <mergeCell ref="G1136:G1137"/>
    <mergeCell ref="J1136:J1137"/>
    <mergeCell ref="K1136:K1137"/>
    <mergeCell ref="N1183:N1184"/>
    <mergeCell ref="O1183:O1184"/>
    <mergeCell ref="P1183:P1184"/>
    <mergeCell ref="H1183:H1184"/>
    <mergeCell ref="I1183:I1184"/>
    <mergeCell ref="A1183:A1184"/>
    <mergeCell ref="B1183:B1184"/>
    <mergeCell ref="C1183:C1184"/>
    <mergeCell ref="D1183:D1184"/>
    <mergeCell ref="E1183:E1184"/>
    <mergeCell ref="B1222:C1222"/>
    <mergeCell ref="B1223:C1223"/>
    <mergeCell ref="B1224:C1224"/>
    <mergeCell ref="F1183:F1184"/>
    <mergeCell ref="G1183:G1184"/>
    <mergeCell ref="J1183:J1184"/>
    <mergeCell ref="K1183:K1184"/>
    <mergeCell ref="L1183:L1184"/>
    <mergeCell ref="M1183:M1184"/>
    <mergeCell ref="O1230:O1231"/>
    <mergeCell ref="P1230:P1231"/>
    <mergeCell ref="A1230:A1231"/>
    <mergeCell ref="B1230:B1231"/>
    <mergeCell ref="C1230:C1231"/>
    <mergeCell ref="D1230:D1231"/>
    <mergeCell ref="E1230:E1231"/>
    <mergeCell ref="A1228:B1228"/>
    <mergeCell ref="A1229:B1229"/>
    <mergeCell ref="F1230:F1231"/>
    <mergeCell ref="G1230:G1231"/>
    <mergeCell ref="J1230:J1231"/>
    <mergeCell ref="K1230:K1231"/>
    <mergeCell ref="L1230:L1231"/>
    <mergeCell ref="M1230:M1231"/>
    <mergeCell ref="H1230:H1231"/>
    <mergeCell ref="I1230:I1231"/>
    <mergeCell ref="N1230:N1231"/>
    <mergeCell ref="B376:C376"/>
    <mergeCell ref="B377:C377"/>
    <mergeCell ref="B378:C378"/>
    <mergeCell ref="B423:C423"/>
    <mergeCell ref="B424:C424"/>
    <mergeCell ref="B425:C425"/>
    <mergeCell ref="B470:C470"/>
    <mergeCell ref="B471:C471"/>
    <mergeCell ref="B472:C472"/>
    <mergeCell ref="A382:B382"/>
    <mergeCell ref="A383:B383"/>
    <mergeCell ref="B1269:C1269"/>
    <mergeCell ref="B1270:C1270"/>
    <mergeCell ref="B1271:C1271"/>
    <mergeCell ref="H55:H56"/>
    <mergeCell ref="I55:I56"/>
    <mergeCell ref="H102:H103"/>
    <mergeCell ref="I102:I103"/>
    <mergeCell ref="H149:H150"/>
    <mergeCell ref="I149:I150"/>
    <mergeCell ref="H196:H197"/>
    <mergeCell ref="I196:I197"/>
    <mergeCell ref="H243:H244"/>
    <mergeCell ref="I243:I244"/>
    <mergeCell ref="H290:H291"/>
    <mergeCell ref="I290:I291"/>
    <mergeCell ref="H337:H338"/>
    <mergeCell ref="I337:I338"/>
    <mergeCell ref="H384:H385"/>
    <mergeCell ref="I384:I385"/>
    <mergeCell ref="H431:H432"/>
    <mergeCell ref="I431:I432"/>
    <mergeCell ref="H478:H479"/>
  </mergeCells>
  <phoneticPr fontId="1" type="noConversion"/>
  <conditionalFormatting sqref="B10:B44">
    <cfRule type="containsText" dxfId="84" priority="55" operator="containsText" text="Søndag">
      <formula>NOT(ISERROR(SEARCH("Søndag",B10)))</formula>
    </cfRule>
    <cfRule type="containsText" dxfId="83" priority="56" operator="containsText" text="Lørdag">
      <formula>NOT(ISERROR(SEARCH("Lørdag",B10)))</formula>
    </cfRule>
  </conditionalFormatting>
  <conditionalFormatting sqref="B57:B91">
    <cfRule type="containsText" dxfId="82" priority="53" operator="containsText" text="Søndag">
      <formula>NOT(ISERROR(SEARCH("Søndag",B57)))</formula>
    </cfRule>
    <cfRule type="containsText" dxfId="81" priority="54" operator="containsText" text="Lørdag">
      <formula>NOT(ISERROR(SEARCH("Lørdag",B57)))</formula>
    </cfRule>
  </conditionalFormatting>
  <conditionalFormatting sqref="B104:B138">
    <cfRule type="containsText" dxfId="80" priority="51" operator="containsText" text="Søndag">
      <formula>NOT(ISERROR(SEARCH("Søndag",B104)))</formula>
    </cfRule>
    <cfRule type="containsText" dxfId="79" priority="52" operator="containsText" text="Lørdag">
      <formula>NOT(ISERROR(SEARCH("Lørdag",B104)))</formula>
    </cfRule>
  </conditionalFormatting>
  <conditionalFormatting sqref="B151:B185">
    <cfRule type="containsText" dxfId="78" priority="49" operator="containsText" text="Søndag">
      <formula>NOT(ISERROR(SEARCH("Søndag",B151)))</formula>
    </cfRule>
    <cfRule type="containsText" dxfId="77" priority="50" operator="containsText" text="Lørdag">
      <formula>NOT(ISERROR(SEARCH("Lørdag",B151)))</formula>
    </cfRule>
  </conditionalFormatting>
  <conditionalFormatting sqref="B198:B232">
    <cfRule type="containsText" dxfId="76" priority="47" operator="containsText" text="Søndag">
      <formula>NOT(ISERROR(SEARCH("Søndag",B198)))</formula>
    </cfRule>
    <cfRule type="containsText" dxfId="75" priority="48" operator="containsText" text="Lørdag">
      <formula>NOT(ISERROR(SEARCH("Lørdag",B198)))</formula>
    </cfRule>
  </conditionalFormatting>
  <conditionalFormatting sqref="B245:B279">
    <cfRule type="containsText" dxfId="74" priority="45" operator="containsText" text="Søndag">
      <formula>NOT(ISERROR(SEARCH("Søndag",B245)))</formula>
    </cfRule>
    <cfRule type="containsText" dxfId="73" priority="46" operator="containsText" text="Lørdag">
      <formula>NOT(ISERROR(SEARCH("Lørdag",B245)))</formula>
    </cfRule>
  </conditionalFormatting>
  <conditionalFormatting sqref="B292:B326">
    <cfRule type="containsText" dxfId="72" priority="43" operator="containsText" text="Søndag">
      <formula>NOT(ISERROR(SEARCH("Søndag",B292)))</formula>
    </cfRule>
    <cfRule type="containsText" dxfId="71" priority="44" operator="containsText" text="Lørdag">
      <formula>NOT(ISERROR(SEARCH("Lørdag",B292)))</formula>
    </cfRule>
  </conditionalFormatting>
  <conditionalFormatting sqref="B339:B373">
    <cfRule type="containsText" dxfId="70" priority="41" operator="containsText" text="Søndag">
      <formula>NOT(ISERROR(SEARCH("Søndag",B339)))</formula>
    </cfRule>
    <cfRule type="containsText" dxfId="69" priority="42" operator="containsText" text="Lørdag">
      <formula>NOT(ISERROR(SEARCH("Lørdag",B339)))</formula>
    </cfRule>
  </conditionalFormatting>
  <conditionalFormatting sqref="B386:B420">
    <cfRule type="containsText" dxfId="68" priority="39" operator="containsText" text="Søndag">
      <formula>NOT(ISERROR(SEARCH("Søndag",B386)))</formula>
    </cfRule>
    <cfRule type="containsText" dxfId="67" priority="40" operator="containsText" text="Lørdag">
      <formula>NOT(ISERROR(SEARCH("Lørdag",B386)))</formula>
    </cfRule>
  </conditionalFormatting>
  <conditionalFormatting sqref="B433:B467">
    <cfRule type="containsText" dxfId="66" priority="37" operator="containsText" text="Søndag">
      <formula>NOT(ISERROR(SEARCH("Søndag",B433)))</formula>
    </cfRule>
    <cfRule type="containsText" dxfId="65" priority="38" operator="containsText" text="Lørdag">
      <formula>NOT(ISERROR(SEARCH("Lørdag",B433)))</formula>
    </cfRule>
  </conditionalFormatting>
  <conditionalFormatting sqref="B480:B514">
    <cfRule type="containsText" dxfId="64" priority="35" operator="containsText" text="Søndag">
      <formula>NOT(ISERROR(SEARCH("Søndag",B480)))</formula>
    </cfRule>
    <cfRule type="containsText" dxfId="63" priority="36" operator="containsText" text="Lørdag">
      <formula>NOT(ISERROR(SEARCH("Lørdag",B480)))</formula>
    </cfRule>
  </conditionalFormatting>
  <conditionalFormatting sqref="B527:B561">
    <cfRule type="containsText" dxfId="62" priority="33" operator="containsText" text="Søndag">
      <formula>NOT(ISERROR(SEARCH("Søndag",B527)))</formula>
    </cfRule>
    <cfRule type="containsText" dxfId="61" priority="34" operator="containsText" text="Lørdag">
      <formula>NOT(ISERROR(SEARCH("Lørdag",B527)))</formula>
    </cfRule>
  </conditionalFormatting>
  <conditionalFormatting sqref="B574:B608">
    <cfRule type="containsText" dxfId="60" priority="31" operator="containsText" text="Søndag">
      <formula>NOT(ISERROR(SEARCH("Søndag",B574)))</formula>
    </cfRule>
    <cfRule type="containsText" dxfId="59" priority="32" operator="containsText" text="Lørdag">
      <formula>NOT(ISERROR(SEARCH("Lørdag",B574)))</formula>
    </cfRule>
  </conditionalFormatting>
  <conditionalFormatting sqref="B621:B655">
    <cfRule type="containsText" dxfId="58" priority="29" operator="containsText" text="Søndag">
      <formula>NOT(ISERROR(SEARCH("Søndag",B621)))</formula>
    </cfRule>
    <cfRule type="containsText" dxfId="57" priority="30" operator="containsText" text="Lørdag">
      <formula>NOT(ISERROR(SEARCH("Lørdag",B621)))</formula>
    </cfRule>
  </conditionalFormatting>
  <conditionalFormatting sqref="B668:B702">
    <cfRule type="containsText" dxfId="56" priority="27" operator="containsText" text="Søndag">
      <formula>NOT(ISERROR(SEARCH("Søndag",B668)))</formula>
    </cfRule>
    <cfRule type="containsText" dxfId="55" priority="28" operator="containsText" text="Lørdag">
      <formula>NOT(ISERROR(SEARCH("Lørdag",B668)))</formula>
    </cfRule>
  </conditionalFormatting>
  <conditionalFormatting sqref="B715:B749">
    <cfRule type="containsText" dxfId="54" priority="25" operator="containsText" text="Søndag">
      <formula>NOT(ISERROR(SEARCH("Søndag",B715)))</formula>
    </cfRule>
    <cfRule type="containsText" dxfId="53" priority="26" operator="containsText" text="Lørdag">
      <formula>NOT(ISERROR(SEARCH("Lørdag",B715)))</formula>
    </cfRule>
  </conditionalFormatting>
  <conditionalFormatting sqref="B762:B796">
    <cfRule type="containsText" dxfId="52" priority="23" operator="containsText" text="Søndag">
      <formula>NOT(ISERROR(SEARCH("Søndag",B762)))</formula>
    </cfRule>
    <cfRule type="containsText" dxfId="51" priority="24" operator="containsText" text="Lørdag">
      <formula>NOT(ISERROR(SEARCH("Lørdag",B762)))</formula>
    </cfRule>
  </conditionalFormatting>
  <conditionalFormatting sqref="B809:B843">
    <cfRule type="containsText" dxfId="50" priority="21" operator="containsText" text="Søndag">
      <formula>NOT(ISERROR(SEARCH("Søndag",B809)))</formula>
    </cfRule>
    <cfRule type="containsText" dxfId="49" priority="22" operator="containsText" text="Lørdag">
      <formula>NOT(ISERROR(SEARCH("Lørdag",B809)))</formula>
    </cfRule>
  </conditionalFormatting>
  <conditionalFormatting sqref="B856:B890">
    <cfRule type="containsText" dxfId="48" priority="19" operator="containsText" text="Søndag">
      <formula>NOT(ISERROR(SEARCH("Søndag",B856)))</formula>
    </cfRule>
    <cfRule type="containsText" dxfId="47" priority="20" operator="containsText" text="Lørdag">
      <formula>NOT(ISERROR(SEARCH("Lørdag",B856)))</formula>
    </cfRule>
  </conditionalFormatting>
  <conditionalFormatting sqref="B903:B937">
    <cfRule type="containsText" dxfId="46" priority="17" operator="containsText" text="Søndag">
      <formula>NOT(ISERROR(SEARCH("Søndag",B903)))</formula>
    </cfRule>
    <cfRule type="containsText" dxfId="45" priority="18" operator="containsText" text="Lørdag">
      <formula>NOT(ISERROR(SEARCH("Lørdag",B903)))</formula>
    </cfRule>
  </conditionalFormatting>
  <conditionalFormatting sqref="B950:B984">
    <cfRule type="containsText" dxfId="44" priority="15" operator="containsText" text="Søndag">
      <formula>NOT(ISERROR(SEARCH("Søndag",B950)))</formula>
    </cfRule>
    <cfRule type="containsText" dxfId="43" priority="16" operator="containsText" text="Lørdag">
      <formula>NOT(ISERROR(SEARCH("Lørdag",B950)))</formula>
    </cfRule>
  </conditionalFormatting>
  <conditionalFormatting sqref="B997:B1031">
    <cfRule type="containsText" dxfId="42" priority="13" operator="containsText" text="Søndag">
      <formula>NOT(ISERROR(SEARCH("Søndag",B997)))</formula>
    </cfRule>
    <cfRule type="containsText" dxfId="41" priority="14" operator="containsText" text="Lørdag">
      <formula>NOT(ISERROR(SEARCH("Lørdag",B997)))</formula>
    </cfRule>
  </conditionalFormatting>
  <conditionalFormatting sqref="B1044:B1078">
    <cfRule type="containsText" dxfId="40" priority="11" operator="containsText" text="Søndag">
      <formula>NOT(ISERROR(SEARCH("Søndag",B1044)))</formula>
    </cfRule>
    <cfRule type="containsText" dxfId="39" priority="12" operator="containsText" text="Lørdag">
      <formula>NOT(ISERROR(SEARCH("Lørdag",B1044)))</formula>
    </cfRule>
  </conditionalFormatting>
  <conditionalFormatting sqref="B1091:B1125">
    <cfRule type="containsText" dxfId="38" priority="9" operator="containsText" text="Søndag">
      <formula>NOT(ISERROR(SEARCH("Søndag",B1091)))</formula>
    </cfRule>
    <cfRule type="containsText" dxfId="37" priority="10" operator="containsText" text="Lørdag">
      <formula>NOT(ISERROR(SEARCH("Lørdag",B1091)))</formula>
    </cfRule>
  </conditionalFormatting>
  <conditionalFormatting sqref="B1138:B1172">
    <cfRule type="containsText" dxfId="36" priority="7" operator="containsText" text="Søndag">
      <formula>NOT(ISERROR(SEARCH("Søndag",B1138)))</formula>
    </cfRule>
    <cfRule type="containsText" dxfId="35" priority="8" operator="containsText" text="Lørdag">
      <formula>NOT(ISERROR(SEARCH("Lørdag",B1138)))</formula>
    </cfRule>
  </conditionalFormatting>
  <conditionalFormatting sqref="B1185:B1219">
    <cfRule type="containsText" dxfId="34" priority="5" operator="containsText" text="Søndag">
      <formula>NOT(ISERROR(SEARCH("Søndag",B1185)))</formula>
    </cfRule>
    <cfRule type="containsText" dxfId="33" priority="6" operator="containsText" text="Lørdag">
      <formula>NOT(ISERROR(SEARCH("Lørdag",B1185)))</formula>
    </cfRule>
  </conditionalFormatting>
  <conditionalFormatting sqref="B1232:B1266">
    <cfRule type="containsText" dxfId="32" priority="3" operator="containsText" text="Søndag">
      <formula>NOT(ISERROR(SEARCH("Søndag",B1232)))</formula>
    </cfRule>
    <cfRule type="containsText" dxfId="31" priority="4" operator="containsText" text="Lørdag">
      <formula>NOT(ISERROR(SEARCH("Lørdag",B1232)))</formula>
    </cfRule>
  </conditionalFormatting>
  <dataValidations count="1">
    <dataValidation type="list" allowBlank="1" showInputMessage="1" showErrorMessage="1" sqref="D198:D232 D10:D44 D1185:D1219 D57:D91 D104:D138 D151:D185 D245:D279 D292:D326 D339:D373 D386:D420 D433:D467 D480:D514 D527:D561 D574:D608 D621:D655 D668:D702 D715:D749 D762:D796 D809:D843 D856:D890 D903:D937 D950:D984 D997:D1031 D1044:D1078 D1091:D1125 D1138:D1172 D1232:D1266">
      <formula1>"Ferie,Feriefridag,Fri,Syg,Barns Sygedag,Barsel"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1452"/>
  <sheetViews>
    <sheetView zoomScaleNormal="100" workbookViewId="0">
      <selection activeCell="B12" sqref="B12"/>
    </sheetView>
  </sheetViews>
  <sheetFormatPr defaultRowHeight="15" x14ac:dyDescent="0.25"/>
  <cols>
    <col min="1" max="1" width="9.140625" style="2"/>
    <col min="2" max="2" width="11.7109375" style="2" customWidth="1"/>
    <col min="3" max="3" width="33.28515625" style="2" customWidth="1"/>
    <col min="4" max="4" width="14.28515625" style="2" customWidth="1"/>
    <col min="5" max="5" width="38.28515625" style="2" customWidth="1"/>
    <col min="6" max="16384" width="9.140625" style="2"/>
  </cols>
  <sheetData>
    <row r="1" spans="1:5" x14ac:dyDescent="0.25">
      <c r="A1" s="36">
        <v>1</v>
      </c>
    </row>
    <row r="2" spans="1:5" ht="15.75" x14ac:dyDescent="0.25">
      <c r="A2" s="372" t="str">
        <f>Beregningsdata!E2</f>
        <v>Test</v>
      </c>
      <c r="B2" s="372"/>
      <c r="C2" s="373"/>
      <c r="D2" s="373"/>
      <c r="E2" s="373"/>
    </row>
    <row r="3" spans="1:5" ht="16.5" thickBot="1" x14ac:dyDescent="0.3">
      <c r="A3" s="37" t="s">
        <v>10</v>
      </c>
      <c r="B3" s="38"/>
      <c r="C3" s="39">
        <f>MedarbejderData!D8</f>
        <v>2000</v>
      </c>
      <c r="D3" s="40" t="s">
        <v>11</v>
      </c>
      <c r="E3" s="41"/>
    </row>
    <row r="4" spans="1:5" ht="16.5" thickBot="1" x14ac:dyDescent="0.3">
      <c r="A4" s="42" t="s">
        <v>12</v>
      </c>
      <c r="B4" s="43" t="str">
        <f>MedarbejderData!C8</f>
        <v>l1</v>
      </c>
      <c r="C4" s="44">
        <f>Tidsregistrering!A3</f>
        <v>43753</v>
      </c>
      <c r="D4" s="364">
        <f>Tidsregistrering!B3</f>
        <v>43783</v>
      </c>
      <c r="E4" s="365"/>
    </row>
    <row r="5" spans="1:5" ht="32.25" thickBot="1" x14ac:dyDescent="0.4">
      <c r="A5" s="45" t="s">
        <v>13</v>
      </c>
      <c r="B5" s="46"/>
      <c r="C5" s="47" t="str">
        <f>MedarbejderData!B8</f>
        <v>Niels Nielsen</v>
      </c>
      <c r="D5" s="48" t="s">
        <v>14</v>
      </c>
      <c r="E5" s="49"/>
    </row>
    <row r="6" spans="1:5" ht="32.25" thickBot="1" x14ac:dyDescent="0.3">
      <c r="A6" s="50" t="s">
        <v>15</v>
      </c>
      <c r="B6" s="51" t="s">
        <v>16</v>
      </c>
      <c r="C6" s="52" t="s">
        <v>17</v>
      </c>
      <c r="D6" s="53" t="str">
        <f>Beregningsdata!J4</f>
        <v>Satser pr. 15/03-2019</v>
      </c>
      <c r="E6" s="54" t="s">
        <v>18</v>
      </c>
    </row>
    <row r="7" spans="1:5" ht="15.75" x14ac:dyDescent="0.25">
      <c r="A7" s="55" t="s">
        <v>19</v>
      </c>
      <c r="B7" s="56"/>
      <c r="C7" s="57" t="s">
        <v>20</v>
      </c>
      <c r="D7" s="58">
        <f>Beregningsdata!J5</f>
        <v>127.48</v>
      </c>
      <c r="E7" s="57" t="s">
        <v>21</v>
      </c>
    </row>
    <row r="8" spans="1:5" ht="15.75" x14ac:dyDescent="0.25">
      <c r="A8" s="56" t="s">
        <v>22</v>
      </c>
      <c r="B8" s="56"/>
      <c r="C8" s="57" t="s">
        <v>23</v>
      </c>
      <c r="D8" s="58">
        <f>Beregningsdata!J6</f>
        <v>108.5</v>
      </c>
      <c r="E8" s="60" t="s">
        <v>24</v>
      </c>
    </row>
    <row r="9" spans="1:5" ht="15.75" x14ac:dyDescent="0.25">
      <c r="A9" s="56" t="s">
        <v>25</v>
      </c>
      <c r="B9" s="61">
        <f>Tidsregistrering!J45</f>
        <v>97.5</v>
      </c>
      <c r="C9" s="57" t="s">
        <v>26</v>
      </c>
      <c r="D9" s="58">
        <f>Beregningsdata!J7</f>
        <v>143.56</v>
      </c>
      <c r="E9" s="57" t="s">
        <v>27</v>
      </c>
    </row>
    <row r="10" spans="1:5" ht="15.75" x14ac:dyDescent="0.25">
      <c r="A10" s="56" t="s">
        <v>28</v>
      </c>
      <c r="B10" s="62">
        <f>IF(MedarbejderData!H8=1,B9,0)</f>
        <v>0</v>
      </c>
      <c r="C10" s="57" t="s">
        <v>29</v>
      </c>
      <c r="D10" s="58">
        <f>Beregningsdata!J8</f>
        <v>3.65</v>
      </c>
      <c r="E10" s="63" t="s">
        <v>30</v>
      </c>
    </row>
    <row r="11" spans="1:5" ht="16.5" thickBot="1" x14ac:dyDescent="0.3">
      <c r="A11" s="64" t="s">
        <v>31</v>
      </c>
      <c r="B11" s="166">
        <f>IF(MedarbejderData!J8=1,B9,0)</f>
        <v>0</v>
      </c>
      <c r="C11" s="66" t="s">
        <v>32</v>
      </c>
      <c r="D11" s="58">
        <f>Beregningsdata!J9</f>
        <v>4.6500000000000004</v>
      </c>
      <c r="E11" s="68" t="s">
        <v>33</v>
      </c>
    </row>
    <row r="12" spans="1:5" ht="15.75" x14ac:dyDescent="0.25">
      <c r="A12" s="69"/>
      <c r="B12" s="167">
        <f>MedarbejderData!K8</f>
        <v>0</v>
      </c>
      <c r="C12" s="70" t="s">
        <v>34</v>
      </c>
      <c r="D12" s="58">
        <f>Beregningsdata!J10</f>
        <v>2.77</v>
      </c>
      <c r="E12" s="71" t="s">
        <v>35</v>
      </c>
    </row>
    <row r="13" spans="1:5" ht="15.75" x14ac:dyDescent="0.25">
      <c r="A13" s="72"/>
      <c r="B13" s="145">
        <f>MedarbejderData!L8</f>
        <v>0</v>
      </c>
      <c r="C13" s="73" t="s">
        <v>36</v>
      </c>
      <c r="D13" s="58">
        <f>Beregningsdata!J11</f>
        <v>5.54</v>
      </c>
      <c r="E13" s="74" t="s">
        <v>35</v>
      </c>
    </row>
    <row r="14" spans="1:5" ht="16.5" thickBot="1" x14ac:dyDescent="0.3">
      <c r="A14" s="75"/>
      <c r="B14" s="146">
        <f>MedarbejderData!M8</f>
        <v>1</v>
      </c>
      <c r="C14" s="76" t="s">
        <v>37</v>
      </c>
      <c r="D14" s="58">
        <f>Beregningsdata!J12</f>
        <v>8.3000000000000007</v>
      </c>
      <c r="E14" s="77" t="s">
        <v>35</v>
      </c>
    </row>
    <row r="15" spans="1:5" ht="15.75" x14ac:dyDescent="0.25">
      <c r="A15" s="55" t="s">
        <v>25</v>
      </c>
      <c r="B15" s="78">
        <f>IF(MedarbejderData!I8=1,B9,0)</f>
        <v>0</v>
      </c>
      <c r="C15" s="79" t="s">
        <v>38</v>
      </c>
      <c r="D15" s="58">
        <f>Beregningsdata!J13</f>
        <v>4</v>
      </c>
      <c r="E15" s="80" t="s">
        <v>39</v>
      </c>
    </row>
    <row r="16" spans="1:5" ht="15.75" x14ac:dyDescent="0.25">
      <c r="A16" s="56" t="s">
        <v>40</v>
      </c>
      <c r="B16" s="56">
        <f>Tidsregistrering!M45</f>
        <v>0</v>
      </c>
      <c r="C16" s="57" t="s">
        <v>41</v>
      </c>
      <c r="D16" s="58">
        <f>Beregningsdata!J14</f>
        <v>14.98</v>
      </c>
      <c r="E16" s="57" t="s">
        <v>42</v>
      </c>
    </row>
    <row r="17" spans="1:5" ht="15.75" x14ac:dyDescent="0.25">
      <c r="A17" s="56" t="s">
        <v>43</v>
      </c>
      <c r="B17" s="56">
        <f>Tidsregistrering!N45</f>
        <v>0</v>
      </c>
      <c r="C17" s="57" t="s">
        <v>44</v>
      </c>
      <c r="D17" s="58">
        <f>Beregningsdata!J15</f>
        <v>19.190000000000001</v>
      </c>
      <c r="E17" s="57" t="s">
        <v>45</v>
      </c>
    </row>
    <row r="18" spans="1:5" ht="15.75" x14ac:dyDescent="0.25">
      <c r="A18" s="81" t="s">
        <v>46</v>
      </c>
      <c r="B18" s="81">
        <f>Tidsregistrering!O45</f>
        <v>0</v>
      </c>
      <c r="C18" s="57" t="s">
        <v>47</v>
      </c>
      <c r="D18" s="58">
        <f>Beregningsdata!J16</f>
        <v>22.7</v>
      </c>
      <c r="E18" s="57" t="s">
        <v>48</v>
      </c>
    </row>
    <row r="19" spans="1:5" ht="15.75" x14ac:dyDescent="0.25">
      <c r="A19" s="81" t="s">
        <v>49</v>
      </c>
      <c r="B19" s="65">
        <f>IF(MedarbejderData!Q8=1,B9,0)</f>
        <v>0</v>
      </c>
      <c r="C19" s="57" t="s">
        <v>50</v>
      </c>
      <c r="D19" s="58">
        <f>Beregningsdata!J17</f>
        <v>7.13</v>
      </c>
      <c r="E19" s="57" t="s">
        <v>51</v>
      </c>
    </row>
    <row r="20" spans="1:5" ht="15.75" x14ac:dyDescent="0.25">
      <c r="A20" s="81" t="s">
        <v>52</v>
      </c>
      <c r="B20" s="65">
        <f>IF(MedarbejderData!R8=1,B9,0)</f>
        <v>0</v>
      </c>
      <c r="C20" s="57" t="s">
        <v>53</v>
      </c>
      <c r="D20" s="58">
        <f>Beregningsdata!J18</f>
        <v>4.51</v>
      </c>
      <c r="E20" s="57" t="s">
        <v>54</v>
      </c>
    </row>
    <row r="21" spans="1:5" ht="15.75" x14ac:dyDescent="0.25">
      <c r="A21" s="81" t="s">
        <v>55</v>
      </c>
      <c r="B21" s="65">
        <f>IF(MedarbejderData!S8=1,B9,0)</f>
        <v>0</v>
      </c>
      <c r="C21" s="57" t="s">
        <v>56</v>
      </c>
      <c r="D21" s="58">
        <f>Beregningsdata!J19</f>
        <v>3.11</v>
      </c>
      <c r="E21" s="82"/>
    </row>
    <row r="22" spans="1:5" ht="15.75" x14ac:dyDescent="0.25">
      <c r="A22" s="56" t="s">
        <v>57</v>
      </c>
      <c r="B22" s="56">
        <f>Tidsregistrering!K45</f>
        <v>15</v>
      </c>
      <c r="C22" s="57" t="s">
        <v>58</v>
      </c>
      <c r="D22" s="58">
        <f>Beregningsdata!J20</f>
        <v>40.89</v>
      </c>
      <c r="E22" s="82"/>
    </row>
    <row r="23" spans="1:5" ht="15.75" x14ac:dyDescent="0.25">
      <c r="A23" s="56" t="s">
        <v>59</v>
      </c>
      <c r="B23" s="56">
        <f>Tidsregistrering!L45</f>
        <v>10</v>
      </c>
      <c r="C23" s="57" t="s">
        <v>60</v>
      </c>
      <c r="D23" s="58">
        <f>Beregningsdata!J21</f>
        <v>81.78</v>
      </c>
      <c r="E23" s="82"/>
    </row>
    <row r="24" spans="1:5" ht="15.75" x14ac:dyDescent="0.25">
      <c r="A24" s="56"/>
      <c r="B24" s="78">
        <f>IF(MedarbejderData!N8=1,Tidsregistrering!F45,0)</f>
        <v>0</v>
      </c>
      <c r="C24" s="57" t="s">
        <v>61</v>
      </c>
      <c r="D24" s="322">
        <f>IF(MedarbejderData!N8=1,Beregningsdata!D31,0)</f>
        <v>0</v>
      </c>
      <c r="E24" s="82"/>
    </row>
    <row r="25" spans="1:5" ht="15.75" x14ac:dyDescent="0.25">
      <c r="A25" s="56" t="s">
        <v>62</v>
      </c>
      <c r="B25" s="56"/>
      <c r="C25" s="57" t="s">
        <v>63</v>
      </c>
      <c r="D25" s="59">
        <f>Beregningsdata!J22</f>
        <v>3.54</v>
      </c>
      <c r="E25" s="57" t="s">
        <v>64</v>
      </c>
    </row>
    <row r="26" spans="1:5" ht="15.75" x14ac:dyDescent="0.25">
      <c r="A26" s="56" t="s">
        <v>65</v>
      </c>
      <c r="B26" s="147">
        <f>SUMIFS(Tidsregistrering!$P$10:$P$44,Tidsregistrering!$D$10:$D$44,"Syg")</f>
        <v>0</v>
      </c>
      <c r="C26" s="57" t="s">
        <v>66</v>
      </c>
      <c r="D26" s="83"/>
      <c r="E26" s="84" t="s">
        <v>67</v>
      </c>
    </row>
    <row r="27" spans="1:5" ht="16.5" thickBot="1" x14ac:dyDescent="0.3">
      <c r="A27" s="85" t="s">
        <v>68</v>
      </c>
      <c r="B27" s="147"/>
      <c r="C27" s="57" t="s">
        <v>69</v>
      </c>
      <c r="D27" s="67"/>
      <c r="E27" s="84" t="s">
        <v>70</v>
      </c>
    </row>
    <row r="28" spans="1:5" ht="16.5" thickBot="1" x14ac:dyDescent="0.3">
      <c r="A28" s="85" t="s">
        <v>71</v>
      </c>
      <c r="B28" s="147"/>
      <c r="C28" s="57" t="s">
        <v>72</v>
      </c>
      <c r="D28" s="59"/>
      <c r="E28" s="86" t="s">
        <v>73</v>
      </c>
    </row>
    <row r="29" spans="1:5" ht="15.75" x14ac:dyDescent="0.25">
      <c r="A29" s="85" t="s">
        <v>71</v>
      </c>
      <c r="B29" s="147"/>
      <c r="C29" s="57" t="s">
        <v>74</v>
      </c>
      <c r="D29" s="59"/>
      <c r="E29" s="86" t="s">
        <v>73</v>
      </c>
    </row>
    <row r="30" spans="1:5" ht="16.5" thickBot="1" x14ac:dyDescent="0.3">
      <c r="A30" s="87" t="s">
        <v>75</v>
      </c>
      <c r="B30" s="147"/>
      <c r="C30" s="88" t="s">
        <v>76</v>
      </c>
      <c r="D30" s="58" t="s">
        <v>15</v>
      </c>
      <c r="E30" s="89" t="s">
        <v>77</v>
      </c>
    </row>
    <row r="31" spans="1:5" ht="16.5" thickBot="1" x14ac:dyDescent="0.3">
      <c r="A31" s="85" t="s">
        <v>78</v>
      </c>
      <c r="B31" s="147"/>
      <c r="C31" s="57" t="s">
        <v>79</v>
      </c>
      <c r="D31" s="59"/>
      <c r="E31" s="90" t="s">
        <v>80</v>
      </c>
    </row>
    <row r="32" spans="1:5" ht="15.75" x14ac:dyDescent="0.25">
      <c r="A32" s="91" t="s">
        <v>81</v>
      </c>
      <c r="B32" s="147">
        <f>SUMIFS(Tidsregistrering!$P$10:$P$44,Tidsregistrering!$D$10:$D$44,"Syg")</f>
        <v>0</v>
      </c>
      <c r="C32" s="57" t="s">
        <v>82</v>
      </c>
      <c r="D32" s="93" t="s">
        <v>83</v>
      </c>
      <c r="E32" s="94"/>
    </row>
    <row r="33" spans="1:5" ht="15.75" x14ac:dyDescent="0.25">
      <c r="A33" s="91" t="s">
        <v>81</v>
      </c>
      <c r="B33" s="147">
        <f>SUMIFS(Tidsregistrering!$P$10:$P$44,Tidsregistrering!$D$10:$D$44,"Ferie")</f>
        <v>0</v>
      </c>
      <c r="C33" s="95" t="s">
        <v>84</v>
      </c>
      <c r="D33" s="96" t="s">
        <v>15</v>
      </c>
      <c r="E33" s="57"/>
    </row>
    <row r="34" spans="1:5" ht="15.75" x14ac:dyDescent="0.25">
      <c r="A34" s="91"/>
      <c r="B34" s="147">
        <f>SUMIFS(Tidsregistrering!$P$10:$P$44,Tidsregistrering!$D$10:$D$44,"Feriefridag")</f>
        <v>0</v>
      </c>
      <c r="C34" s="97" t="s">
        <v>85</v>
      </c>
      <c r="D34" s="96"/>
      <c r="E34" s="57"/>
    </row>
    <row r="35" spans="1:5" ht="15.75" x14ac:dyDescent="0.25">
      <c r="A35" s="91"/>
      <c r="B35" s="147">
        <f>SUMIFS(Tidsregistrering!$P$10:$P$44,Tidsregistrering!$D$10:$D$44,"Barsel")</f>
        <v>0</v>
      </c>
      <c r="C35" s="97" t="s">
        <v>107</v>
      </c>
      <c r="D35" s="96"/>
      <c r="E35" s="57"/>
    </row>
    <row r="36" spans="1:5" ht="15.75" x14ac:dyDescent="0.25">
      <c r="A36" s="91"/>
      <c r="B36" s="147">
        <f>SUMIFS(Tidsregistrering!$P$10:$P$44,Tidsregistrering!$D$10:$D$44,"Barns Sygedag")</f>
        <v>0</v>
      </c>
      <c r="C36" s="97" t="s">
        <v>111</v>
      </c>
      <c r="D36" s="96"/>
      <c r="E36" s="57"/>
    </row>
    <row r="37" spans="1:5" ht="16.5" thickBot="1" x14ac:dyDescent="0.3">
      <c r="A37" s="153"/>
      <c r="B37" s="78">
        <f>IF(MedarbejderData!O8=1,B9,0)</f>
        <v>0</v>
      </c>
      <c r="C37" s="94" t="s">
        <v>86</v>
      </c>
      <c r="D37" s="168">
        <f>MedarbejderData!P8</f>
        <v>0</v>
      </c>
      <c r="E37" s="94"/>
    </row>
    <row r="38" spans="1:5" ht="15.75" x14ac:dyDescent="0.25">
      <c r="A38" s="158">
        <v>1</v>
      </c>
      <c r="B38" s="216">
        <f>Tidsregistrering!D47</f>
        <v>0</v>
      </c>
      <c r="C38" s="275" t="s">
        <v>87</v>
      </c>
      <c r="D38" s="383">
        <f>Tidsregistrering!B47</f>
        <v>0</v>
      </c>
      <c r="E38" s="384"/>
    </row>
    <row r="39" spans="1:5" ht="15.75" x14ac:dyDescent="0.25">
      <c r="A39" s="161">
        <v>2</v>
      </c>
      <c r="B39" s="114">
        <f>Tidsregistrering!D48</f>
        <v>0</v>
      </c>
      <c r="C39" s="274" t="s">
        <v>87</v>
      </c>
      <c r="D39" s="385">
        <f>Tidsregistrering!B48</f>
        <v>0</v>
      </c>
      <c r="E39" s="386"/>
    </row>
    <row r="40" spans="1:5" ht="16.5" thickBot="1" x14ac:dyDescent="0.3">
      <c r="A40" s="162">
        <v>3</v>
      </c>
      <c r="B40" s="217">
        <f>Tidsregistrering!D49</f>
        <v>0</v>
      </c>
      <c r="C40" s="276" t="s">
        <v>87</v>
      </c>
      <c r="D40" s="387">
        <f>Tidsregistrering!B49</f>
        <v>0</v>
      </c>
      <c r="E40" s="388"/>
    </row>
    <row r="41" spans="1:5" ht="15.75" x14ac:dyDescent="0.25">
      <c r="A41" s="155" t="s">
        <v>88</v>
      </c>
      <c r="B41" s="156"/>
      <c r="C41" s="157"/>
      <c r="D41" s="99" t="s">
        <v>15</v>
      </c>
      <c r="E41" s="100" t="s">
        <v>89</v>
      </c>
    </row>
    <row r="42" spans="1:5" ht="15.75" x14ac:dyDescent="0.25">
      <c r="A42" s="101" t="s">
        <v>90</v>
      </c>
      <c r="B42" s="98"/>
      <c r="C42" s="102" t="s">
        <v>91</v>
      </c>
      <c r="D42" s="103"/>
      <c r="E42" s="104"/>
    </row>
    <row r="43" spans="1:5" ht="15.75" x14ac:dyDescent="0.25">
      <c r="A43" s="101" t="s">
        <v>92</v>
      </c>
      <c r="B43" s="98"/>
      <c r="C43" s="102" t="s">
        <v>93</v>
      </c>
      <c r="D43" s="103"/>
      <c r="E43" s="104"/>
    </row>
    <row r="44" spans="1:5" ht="15.75" x14ac:dyDescent="0.25">
      <c r="A44" s="101" t="s">
        <v>94</v>
      </c>
      <c r="B44" s="98"/>
      <c r="C44" s="105" t="s">
        <v>95</v>
      </c>
      <c r="D44" s="106"/>
      <c r="E44" s="104"/>
    </row>
    <row r="45" spans="1:5" ht="15.75" x14ac:dyDescent="0.25">
      <c r="A45" s="101" t="s">
        <v>96</v>
      </c>
      <c r="B45" s="98"/>
      <c r="C45" s="102" t="s">
        <v>97</v>
      </c>
      <c r="D45" s="103"/>
      <c r="E45" s="104"/>
    </row>
    <row r="46" spans="1:5" ht="15.75" x14ac:dyDescent="0.25">
      <c r="A46" s="101" t="s">
        <v>98</v>
      </c>
      <c r="B46" s="98"/>
      <c r="C46" s="105" t="s">
        <v>99</v>
      </c>
      <c r="D46" s="106"/>
      <c r="E46" s="104"/>
    </row>
    <row r="47" spans="1:5" ht="15.75" x14ac:dyDescent="0.25">
      <c r="A47" s="101" t="s">
        <v>100</v>
      </c>
      <c r="B47" s="98"/>
      <c r="C47" s="102" t="s">
        <v>101</v>
      </c>
      <c r="D47" s="103"/>
      <c r="E47" s="104"/>
    </row>
    <row r="48" spans="1:5" ht="15.75" x14ac:dyDescent="0.25">
      <c r="A48" s="101" t="s">
        <v>102</v>
      </c>
      <c r="B48" s="81"/>
      <c r="C48" s="102" t="s">
        <v>103</v>
      </c>
      <c r="D48" s="103"/>
      <c r="E48" s="104"/>
    </row>
    <row r="55" spans="1:5" x14ac:dyDescent="0.25">
      <c r="A55" s="36">
        <v>2</v>
      </c>
    </row>
    <row r="56" spans="1:5" ht="15.75" x14ac:dyDescent="0.25">
      <c r="A56" s="372" t="str">
        <f>Beregningsdata!E2</f>
        <v>Test</v>
      </c>
      <c r="B56" s="372"/>
      <c r="C56" s="373"/>
      <c r="D56" s="373"/>
      <c r="E56" s="373"/>
    </row>
    <row r="57" spans="1:5" ht="16.5" thickBot="1" x14ac:dyDescent="0.3">
      <c r="A57" s="37" t="s">
        <v>10</v>
      </c>
      <c r="B57" s="38"/>
      <c r="C57" s="107" t="str">
        <f>MedarbejderData!D9</f>
        <v>a2</v>
      </c>
      <c r="D57" s="40" t="s">
        <v>11</v>
      </c>
      <c r="E57" s="41"/>
    </row>
    <row r="58" spans="1:5" ht="16.5" thickBot="1" x14ac:dyDescent="0.3">
      <c r="A58" s="42" t="s">
        <v>12</v>
      </c>
      <c r="B58" s="108" t="str">
        <f>MedarbejderData!C9</f>
        <v>l2</v>
      </c>
      <c r="C58" s="44">
        <f>Tidsregistrering!A3</f>
        <v>43753</v>
      </c>
      <c r="D58" s="364">
        <f>Tidsregistrering!B3</f>
        <v>43783</v>
      </c>
      <c r="E58" s="365"/>
    </row>
    <row r="59" spans="1:5" ht="32.25" thickBot="1" x14ac:dyDescent="0.4">
      <c r="A59" s="45" t="s">
        <v>13</v>
      </c>
      <c r="B59" s="46"/>
      <c r="C59" s="47" t="str">
        <f>MedarbejderData!B9</f>
        <v>n2</v>
      </c>
      <c r="D59" s="48" t="s">
        <v>14</v>
      </c>
      <c r="E59" s="49"/>
    </row>
    <row r="60" spans="1:5" ht="32.25" thickBot="1" x14ac:dyDescent="0.3">
      <c r="A60" s="50" t="s">
        <v>15</v>
      </c>
      <c r="B60" s="51" t="s">
        <v>16</v>
      </c>
      <c r="C60" s="52" t="s">
        <v>17</v>
      </c>
      <c r="D60" s="53" t="str">
        <f>Beregningsdata!J4</f>
        <v>Satser pr. 15/03-2019</v>
      </c>
      <c r="E60" s="54" t="s">
        <v>18</v>
      </c>
    </row>
    <row r="61" spans="1:5" ht="15.75" x14ac:dyDescent="0.25">
      <c r="A61" s="55" t="s">
        <v>19</v>
      </c>
      <c r="B61" s="56"/>
      <c r="C61" s="57" t="s">
        <v>20</v>
      </c>
      <c r="D61" s="58">
        <f>Beregningsdata!J5</f>
        <v>127.48</v>
      </c>
      <c r="E61" s="57" t="s">
        <v>21</v>
      </c>
    </row>
    <row r="62" spans="1:5" ht="15.75" x14ac:dyDescent="0.25">
      <c r="A62" s="56" t="s">
        <v>22</v>
      </c>
      <c r="B62" s="56"/>
      <c r="C62" s="57" t="s">
        <v>23</v>
      </c>
      <c r="D62" s="58">
        <f>Beregningsdata!J6</f>
        <v>108.5</v>
      </c>
      <c r="E62" s="60" t="s">
        <v>24</v>
      </c>
    </row>
    <row r="63" spans="1:5" ht="15.75" x14ac:dyDescent="0.25">
      <c r="A63" s="56" t="s">
        <v>25</v>
      </c>
      <c r="B63" s="61">
        <f>Tidsregistrering!J92</f>
        <v>0</v>
      </c>
      <c r="C63" s="57" t="s">
        <v>26</v>
      </c>
      <c r="D63" s="58">
        <f>Beregningsdata!J7</f>
        <v>143.56</v>
      </c>
      <c r="E63" s="57" t="s">
        <v>27</v>
      </c>
    </row>
    <row r="64" spans="1:5" ht="15.75" x14ac:dyDescent="0.25">
      <c r="A64" s="56" t="s">
        <v>28</v>
      </c>
      <c r="B64" s="65">
        <f>IF(MedarbejderData!H9=1,B63,0)</f>
        <v>0</v>
      </c>
      <c r="C64" s="57" t="s">
        <v>29</v>
      </c>
      <c r="D64" s="58">
        <f>Beregningsdata!J8</f>
        <v>3.65</v>
      </c>
      <c r="E64" s="63" t="s">
        <v>30</v>
      </c>
    </row>
    <row r="65" spans="1:5" ht="16.5" thickBot="1" x14ac:dyDescent="0.3">
      <c r="A65" s="64" t="s">
        <v>31</v>
      </c>
      <c r="B65" s="166">
        <f>IF(MedarbejderData!J9=1,B63,0)</f>
        <v>0</v>
      </c>
      <c r="C65" s="66" t="s">
        <v>32</v>
      </c>
      <c r="D65" s="58">
        <f>Beregningsdata!J9</f>
        <v>4.6500000000000004</v>
      </c>
      <c r="E65" s="68" t="s">
        <v>33</v>
      </c>
    </row>
    <row r="66" spans="1:5" ht="15.75" x14ac:dyDescent="0.25">
      <c r="A66" s="69"/>
      <c r="B66" s="167">
        <f>MedarbejderData!K9</f>
        <v>0</v>
      </c>
      <c r="C66" s="70" t="s">
        <v>34</v>
      </c>
      <c r="D66" s="58">
        <f>Beregningsdata!J10</f>
        <v>2.77</v>
      </c>
      <c r="E66" s="71" t="s">
        <v>35</v>
      </c>
    </row>
    <row r="67" spans="1:5" ht="15.75" x14ac:dyDescent="0.25">
      <c r="A67" s="72"/>
      <c r="B67" s="144">
        <f>MedarbejderData!L9</f>
        <v>0</v>
      </c>
      <c r="C67" s="73" t="s">
        <v>36</v>
      </c>
      <c r="D67" s="58">
        <f>Beregningsdata!J11</f>
        <v>5.54</v>
      </c>
      <c r="E67" s="74" t="s">
        <v>35</v>
      </c>
    </row>
    <row r="68" spans="1:5" ht="16.5" thickBot="1" x14ac:dyDescent="0.3">
      <c r="A68" s="75"/>
      <c r="B68" s="218">
        <f>MedarbejderData!M9</f>
        <v>1</v>
      </c>
      <c r="C68" s="76" t="s">
        <v>37</v>
      </c>
      <c r="D68" s="58">
        <f>Beregningsdata!J12</f>
        <v>8.3000000000000007</v>
      </c>
      <c r="E68" s="77" t="s">
        <v>35</v>
      </c>
    </row>
    <row r="69" spans="1:5" ht="15.75" x14ac:dyDescent="0.25">
      <c r="A69" s="55" t="s">
        <v>25</v>
      </c>
      <c r="B69" s="78">
        <f>IF(MedarbejderData!I9=1,B63,0)</f>
        <v>0</v>
      </c>
      <c r="C69" s="79" t="s">
        <v>38</v>
      </c>
      <c r="D69" s="58">
        <f>Beregningsdata!J13</f>
        <v>4</v>
      </c>
      <c r="E69" s="80" t="s">
        <v>39</v>
      </c>
    </row>
    <row r="70" spans="1:5" ht="15.75" x14ac:dyDescent="0.25">
      <c r="A70" s="56" t="s">
        <v>40</v>
      </c>
      <c r="B70" s="56">
        <f>Tidsregistrering!M92</f>
        <v>0</v>
      </c>
      <c r="C70" s="57" t="s">
        <v>41</v>
      </c>
      <c r="D70" s="58">
        <f>Beregningsdata!J14</f>
        <v>14.98</v>
      </c>
      <c r="E70" s="57" t="s">
        <v>42</v>
      </c>
    </row>
    <row r="71" spans="1:5" ht="15.75" x14ac:dyDescent="0.25">
      <c r="A71" s="56" t="s">
        <v>43</v>
      </c>
      <c r="B71" s="56">
        <f>Tidsregistrering!N92</f>
        <v>0</v>
      </c>
      <c r="C71" s="57" t="s">
        <v>44</v>
      </c>
      <c r="D71" s="58">
        <f>Beregningsdata!J15</f>
        <v>19.190000000000001</v>
      </c>
      <c r="E71" s="57" t="s">
        <v>45</v>
      </c>
    </row>
    <row r="72" spans="1:5" ht="15.75" x14ac:dyDescent="0.25">
      <c r="A72" s="81" t="s">
        <v>46</v>
      </c>
      <c r="B72" s="81">
        <f>Tidsregistrering!O92</f>
        <v>0</v>
      </c>
      <c r="C72" s="57" t="s">
        <v>47</v>
      </c>
      <c r="D72" s="58">
        <f>Beregningsdata!J16</f>
        <v>22.7</v>
      </c>
      <c r="E72" s="57" t="s">
        <v>48</v>
      </c>
    </row>
    <row r="73" spans="1:5" ht="15.75" x14ac:dyDescent="0.25">
      <c r="A73" s="81" t="s">
        <v>49</v>
      </c>
      <c r="B73" s="65">
        <f>IF(MedarbejderData!S9=1,B63,0)</f>
        <v>0</v>
      </c>
      <c r="C73" s="57" t="s">
        <v>50</v>
      </c>
      <c r="D73" s="58">
        <f>Beregningsdata!J17</f>
        <v>7.13</v>
      </c>
      <c r="E73" s="57" t="s">
        <v>51</v>
      </c>
    </row>
    <row r="74" spans="1:5" ht="15.75" x14ac:dyDescent="0.25">
      <c r="A74" s="81" t="s">
        <v>52</v>
      </c>
      <c r="B74" s="65">
        <f>IF(MedarbejderData!R9=1,B63,0)</f>
        <v>0</v>
      </c>
      <c r="C74" s="57" t="s">
        <v>53</v>
      </c>
      <c r="D74" s="58">
        <f>Beregningsdata!J18</f>
        <v>4.51</v>
      </c>
      <c r="E74" s="57" t="s">
        <v>54</v>
      </c>
    </row>
    <row r="75" spans="1:5" ht="15.75" x14ac:dyDescent="0.25">
      <c r="A75" s="81" t="s">
        <v>55</v>
      </c>
      <c r="B75" s="65">
        <f>IF(MedarbejderData!S9=1,B63,0)</f>
        <v>0</v>
      </c>
      <c r="C75" s="57" t="s">
        <v>56</v>
      </c>
      <c r="D75" s="58">
        <f>Beregningsdata!J19</f>
        <v>3.11</v>
      </c>
      <c r="E75" s="82"/>
    </row>
    <row r="76" spans="1:5" ht="15.75" x14ac:dyDescent="0.25">
      <c r="A76" s="56" t="s">
        <v>57</v>
      </c>
      <c r="B76" s="56">
        <f>Tidsregistrering!K92</f>
        <v>0</v>
      </c>
      <c r="C76" s="57" t="s">
        <v>58</v>
      </c>
      <c r="D76" s="58">
        <f>Beregningsdata!J20</f>
        <v>40.89</v>
      </c>
      <c r="E76" s="82"/>
    </row>
    <row r="77" spans="1:5" ht="15.75" x14ac:dyDescent="0.25">
      <c r="A77" s="56" t="s">
        <v>59</v>
      </c>
      <c r="B77" s="56">
        <f>Tidsregistrering!L92</f>
        <v>0</v>
      </c>
      <c r="C77" s="57" t="s">
        <v>60</v>
      </c>
      <c r="D77" s="58">
        <f>Beregningsdata!J21</f>
        <v>81.78</v>
      </c>
      <c r="E77" s="82"/>
    </row>
    <row r="78" spans="1:5" ht="15.75" x14ac:dyDescent="0.25">
      <c r="A78" s="56"/>
      <c r="B78" s="78">
        <f>IF(MedarbejderData!N9=1,Tidsregistrering!F92,0)</f>
        <v>0</v>
      </c>
      <c r="C78" s="57" t="s">
        <v>61</v>
      </c>
      <c r="D78" s="322">
        <f>IF(MedarbejderData!N9=1,Beregningsdata!D31,0)</f>
        <v>0</v>
      </c>
      <c r="E78" s="82"/>
    </row>
    <row r="79" spans="1:5" ht="15.75" x14ac:dyDescent="0.25">
      <c r="A79" s="56" t="s">
        <v>62</v>
      </c>
      <c r="B79" s="56"/>
      <c r="C79" s="57" t="s">
        <v>63</v>
      </c>
      <c r="D79" s="59">
        <f>Beregningsdata!J22</f>
        <v>3.54</v>
      </c>
      <c r="E79" s="57" t="s">
        <v>64</v>
      </c>
    </row>
    <row r="80" spans="1:5" ht="15.75" x14ac:dyDescent="0.25">
      <c r="A80" s="56" t="s">
        <v>65</v>
      </c>
      <c r="B80" s="150">
        <f>SUMIFS(Tidsregistrering!P57:P91,Tidsregistrering!D57:D91,"Syg")</f>
        <v>0</v>
      </c>
      <c r="C80" s="57" t="s">
        <v>66</v>
      </c>
      <c r="D80" s="83"/>
      <c r="E80" s="84" t="s">
        <v>67</v>
      </c>
    </row>
    <row r="81" spans="1:5" ht="16.5" thickBot="1" x14ac:dyDescent="0.3">
      <c r="A81" s="85" t="s">
        <v>68</v>
      </c>
      <c r="B81" s="85"/>
      <c r="C81" s="57" t="s">
        <v>69</v>
      </c>
      <c r="D81" s="67"/>
      <c r="E81" s="84" t="s">
        <v>70</v>
      </c>
    </row>
    <row r="82" spans="1:5" ht="16.5" thickBot="1" x14ac:dyDescent="0.3">
      <c r="A82" s="85" t="s">
        <v>71</v>
      </c>
      <c r="B82" s="85"/>
      <c r="C82" s="57" t="s">
        <v>72</v>
      </c>
      <c r="D82" s="59"/>
      <c r="E82" s="86" t="s">
        <v>73</v>
      </c>
    </row>
    <row r="83" spans="1:5" ht="15.75" x14ac:dyDescent="0.25">
      <c r="A83" s="85" t="s">
        <v>71</v>
      </c>
      <c r="B83" s="85"/>
      <c r="C83" s="57" t="s">
        <v>74</v>
      </c>
      <c r="D83" s="59"/>
      <c r="E83" s="86" t="s">
        <v>73</v>
      </c>
    </row>
    <row r="84" spans="1:5" ht="16.5" thickBot="1" x14ac:dyDescent="0.3">
      <c r="A84" s="87" t="s">
        <v>75</v>
      </c>
      <c r="B84" s="87"/>
      <c r="C84" s="88" t="s">
        <v>76</v>
      </c>
      <c r="D84" s="58" t="s">
        <v>15</v>
      </c>
      <c r="E84" s="89" t="s">
        <v>77</v>
      </c>
    </row>
    <row r="85" spans="1:5" ht="16.5" thickBot="1" x14ac:dyDescent="0.3">
      <c r="A85" s="85" t="s">
        <v>78</v>
      </c>
      <c r="B85" s="85"/>
      <c r="C85" s="57" t="s">
        <v>79</v>
      </c>
      <c r="D85" s="59"/>
      <c r="E85" s="90" t="s">
        <v>80</v>
      </c>
    </row>
    <row r="86" spans="1:5" ht="15.75" x14ac:dyDescent="0.25">
      <c r="A86" s="91" t="s">
        <v>81</v>
      </c>
      <c r="B86" s="92"/>
      <c r="C86" s="57" t="s">
        <v>82</v>
      </c>
      <c r="D86" s="93" t="s">
        <v>83</v>
      </c>
      <c r="E86" s="94"/>
    </row>
    <row r="87" spans="1:5" ht="15.75" x14ac:dyDescent="0.25">
      <c r="A87" s="91" t="s">
        <v>81</v>
      </c>
      <c r="B87" s="165">
        <f>SUMIFS(Tidsregistrering!P57:P91,Tidsregistrering!D57:D91,"Ferie")</f>
        <v>0</v>
      </c>
      <c r="C87" s="95" t="s">
        <v>84</v>
      </c>
      <c r="D87" s="96" t="s">
        <v>15</v>
      </c>
      <c r="E87" s="57"/>
    </row>
    <row r="88" spans="1:5" ht="15.75" x14ac:dyDescent="0.25">
      <c r="A88" s="91"/>
      <c r="B88" s="165">
        <f>SUMIFS(Tidsregistrering!P57:P91,Tidsregistrering!D57:D91,"Feriefridag")</f>
        <v>0</v>
      </c>
      <c r="C88" s="97" t="s">
        <v>85</v>
      </c>
      <c r="D88" s="96"/>
      <c r="E88" s="57"/>
    </row>
    <row r="89" spans="1:5" ht="15.75" x14ac:dyDescent="0.25">
      <c r="A89" s="91"/>
      <c r="B89" s="165">
        <f>SUMIFS(Tidsregistrering!P57:P91,Tidsregistrering!D57:D91,"Barsel")</f>
        <v>0</v>
      </c>
      <c r="C89" s="97" t="s">
        <v>107</v>
      </c>
      <c r="D89" s="96"/>
      <c r="E89" s="57"/>
    </row>
    <row r="90" spans="1:5" ht="15.75" x14ac:dyDescent="0.25">
      <c r="A90" s="91"/>
      <c r="B90" s="165">
        <f>SUMIFS(Tidsregistrering!P57:P91,Tidsregistrering!D57:D91,"Barns Sygedag")</f>
        <v>0</v>
      </c>
      <c r="C90" s="97" t="s">
        <v>111</v>
      </c>
      <c r="D90" s="96"/>
      <c r="E90" s="57"/>
    </row>
    <row r="91" spans="1:5" ht="16.5" thickBot="1" x14ac:dyDescent="0.3">
      <c r="A91" s="153"/>
      <c r="B91" s="166">
        <f>IF(MedarbejderData!O9=1,B63,0)</f>
        <v>0</v>
      </c>
      <c r="C91" s="97" t="s">
        <v>86</v>
      </c>
      <c r="D91" s="170">
        <f>MedarbejderData!P9</f>
        <v>0</v>
      </c>
      <c r="E91" s="94"/>
    </row>
    <row r="92" spans="1:5" ht="15.75" x14ac:dyDescent="0.25">
      <c r="A92" s="158">
        <v>1</v>
      </c>
      <c r="B92" s="159">
        <f>Tidsregistrering!D94</f>
        <v>0</v>
      </c>
      <c r="C92" s="277" t="s">
        <v>87</v>
      </c>
      <c r="D92" s="383">
        <f>Tidsregistrering!B94</f>
        <v>0</v>
      </c>
      <c r="E92" s="384"/>
    </row>
    <row r="93" spans="1:5" ht="15.75" x14ac:dyDescent="0.25">
      <c r="A93" s="161">
        <v>2</v>
      </c>
      <c r="B93" s="113">
        <f>Tidsregistrering!D95</f>
        <v>0</v>
      </c>
      <c r="C93" s="57" t="s">
        <v>87</v>
      </c>
      <c r="D93" s="385">
        <f>Tidsregistrering!B95</f>
        <v>0</v>
      </c>
      <c r="E93" s="386"/>
    </row>
    <row r="94" spans="1:5" ht="16.5" thickBot="1" x14ac:dyDescent="0.3">
      <c r="A94" s="162">
        <v>3</v>
      </c>
      <c r="B94" s="163">
        <f>Tidsregistrering!D96</f>
        <v>0</v>
      </c>
      <c r="C94" s="278" t="s">
        <v>87</v>
      </c>
      <c r="D94" s="387">
        <f>Tidsregistrering!B96</f>
        <v>0</v>
      </c>
      <c r="E94" s="388"/>
    </row>
    <row r="95" spans="1:5" ht="15.75" x14ac:dyDescent="0.25">
      <c r="A95" s="155" t="s">
        <v>88</v>
      </c>
      <c r="B95" s="156"/>
      <c r="C95" s="157"/>
      <c r="D95" s="99" t="s">
        <v>15</v>
      </c>
      <c r="E95" s="100" t="s">
        <v>89</v>
      </c>
    </row>
    <row r="96" spans="1:5" ht="15.75" x14ac:dyDescent="0.25">
      <c r="A96" s="101" t="s">
        <v>90</v>
      </c>
      <c r="B96" s="98"/>
      <c r="C96" s="102" t="s">
        <v>91</v>
      </c>
      <c r="D96" s="103"/>
      <c r="E96" s="104"/>
    </row>
    <row r="97" spans="1:5" ht="15.75" x14ac:dyDescent="0.25">
      <c r="A97" s="101" t="s">
        <v>92</v>
      </c>
      <c r="B97" s="98"/>
      <c r="C97" s="102" t="s">
        <v>93</v>
      </c>
      <c r="D97" s="103"/>
      <c r="E97" s="104"/>
    </row>
    <row r="98" spans="1:5" ht="15.75" x14ac:dyDescent="0.25">
      <c r="A98" s="101" t="s">
        <v>94</v>
      </c>
      <c r="B98" s="98"/>
      <c r="C98" s="105" t="s">
        <v>95</v>
      </c>
      <c r="D98" s="106"/>
      <c r="E98" s="104"/>
    </row>
    <row r="99" spans="1:5" ht="15.75" x14ac:dyDescent="0.25">
      <c r="A99" s="101" t="s">
        <v>96</v>
      </c>
      <c r="B99" s="98"/>
      <c r="C99" s="102" t="s">
        <v>97</v>
      </c>
      <c r="D99" s="103"/>
      <c r="E99" s="104"/>
    </row>
    <row r="100" spans="1:5" ht="15.75" x14ac:dyDescent="0.25">
      <c r="A100" s="101" t="s">
        <v>98</v>
      </c>
      <c r="B100" s="98"/>
      <c r="C100" s="105" t="s">
        <v>99</v>
      </c>
      <c r="D100" s="106"/>
      <c r="E100" s="104"/>
    </row>
    <row r="101" spans="1:5" ht="15.75" x14ac:dyDescent="0.25">
      <c r="A101" s="101" t="s">
        <v>100</v>
      </c>
      <c r="B101" s="98"/>
      <c r="C101" s="102" t="s">
        <v>101</v>
      </c>
      <c r="D101" s="103"/>
      <c r="E101" s="104"/>
    </row>
    <row r="102" spans="1:5" ht="15.75" x14ac:dyDescent="0.25">
      <c r="A102" s="101" t="s">
        <v>102</v>
      </c>
      <c r="B102" s="81"/>
      <c r="C102" s="102" t="s">
        <v>103</v>
      </c>
      <c r="D102" s="103"/>
      <c r="E102" s="104"/>
    </row>
    <row r="109" spans="1:5" x14ac:dyDescent="0.25">
      <c r="A109" s="36">
        <v>3</v>
      </c>
    </row>
    <row r="110" spans="1:5" ht="15.75" x14ac:dyDescent="0.25">
      <c r="A110" s="372" t="str">
        <f>Beregningsdata!E2</f>
        <v>Test</v>
      </c>
      <c r="B110" s="372"/>
      <c r="C110" s="373"/>
      <c r="D110" s="373"/>
      <c r="E110" s="373"/>
    </row>
    <row r="111" spans="1:5" ht="16.5" thickBot="1" x14ac:dyDescent="0.3">
      <c r="A111" s="37" t="s">
        <v>10</v>
      </c>
      <c r="B111" s="38"/>
      <c r="C111" s="107" t="str">
        <f>MedarbejderData!D10</f>
        <v>a3</v>
      </c>
      <c r="D111" s="40" t="s">
        <v>11</v>
      </c>
      <c r="E111" s="41"/>
    </row>
    <row r="112" spans="1:5" ht="16.5" thickBot="1" x14ac:dyDescent="0.3">
      <c r="A112" s="42" t="s">
        <v>12</v>
      </c>
      <c r="B112" s="108" t="str">
        <f>MedarbejderData!C10</f>
        <v>l3</v>
      </c>
      <c r="C112" s="44">
        <f>Tidsregistrering!A3</f>
        <v>43753</v>
      </c>
      <c r="D112" s="364">
        <f>Tidsregistrering!B3</f>
        <v>43783</v>
      </c>
      <c r="E112" s="365"/>
    </row>
    <row r="113" spans="1:5" ht="32.25" thickBot="1" x14ac:dyDescent="0.4">
      <c r="A113" s="45" t="s">
        <v>13</v>
      </c>
      <c r="B113" s="46"/>
      <c r="C113" s="47" t="str">
        <f>MedarbejderData!B10</f>
        <v>n3</v>
      </c>
      <c r="D113" s="48" t="s">
        <v>14</v>
      </c>
      <c r="E113" s="49"/>
    </row>
    <row r="114" spans="1:5" ht="32.25" thickBot="1" x14ac:dyDescent="0.3">
      <c r="A114" s="50" t="s">
        <v>15</v>
      </c>
      <c r="B114" s="51" t="s">
        <v>16</v>
      </c>
      <c r="C114" s="52" t="s">
        <v>17</v>
      </c>
      <c r="D114" s="53" t="str">
        <f>Beregningsdata!J4</f>
        <v>Satser pr. 15/03-2019</v>
      </c>
      <c r="E114" s="54" t="s">
        <v>18</v>
      </c>
    </row>
    <row r="115" spans="1:5" ht="15.75" x14ac:dyDescent="0.25">
      <c r="A115" s="55" t="s">
        <v>19</v>
      </c>
      <c r="B115" s="56"/>
      <c r="C115" s="57" t="s">
        <v>20</v>
      </c>
      <c r="D115" s="58">
        <f>Beregningsdata!J5</f>
        <v>127.48</v>
      </c>
      <c r="E115" s="57" t="s">
        <v>21</v>
      </c>
    </row>
    <row r="116" spans="1:5" ht="15.75" x14ac:dyDescent="0.25">
      <c r="A116" s="56" t="s">
        <v>22</v>
      </c>
      <c r="B116" s="56"/>
      <c r="C116" s="57" t="s">
        <v>23</v>
      </c>
      <c r="D116" s="58">
        <f>Beregningsdata!J6</f>
        <v>108.5</v>
      </c>
      <c r="E116" s="60" t="s">
        <v>24</v>
      </c>
    </row>
    <row r="117" spans="1:5" ht="15.75" x14ac:dyDescent="0.25">
      <c r="A117" s="56" t="s">
        <v>25</v>
      </c>
      <c r="B117" s="61">
        <f>Tidsregistrering!J139</f>
        <v>0</v>
      </c>
      <c r="C117" s="57" t="s">
        <v>26</v>
      </c>
      <c r="D117" s="58">
        <f>Beregningsdata!J7</f>
        <v>143.56</v>
      </c>
      <c r="E117" s="57" t="s">
        <v>27</v>
      </c>
    </row>
    <row r="118" spans="1:5" ht="15.75" x14ac:dyDescent="0.25">
      <c r="A118" s="56" t="s">
        <v>28</v>
      </c>
      <c r="B118" s="65">
        <f>IF(MedarbejderData!H10=1,B117,0)</f>
        <v>0</v>
      </c>
      <c r="C118" s="57" t="s">
        <v>29</v>
      </c>
      <c r="D118" s="58">
        <f>Beregningsdata!J8</f>
        <v>3.65</v>
      </c>
      <c r="E118" s="63" t="s">
        <v>30</v>
      </c>
    </row>
    <row r="119" spans="1:5" ht="16.5" thickBot="1" x14ac:dyDescent="0.3">
      <c r="A119" s="64" t="s">
        <v>31</v>
      </c>
      <c r="B119" s="166">
        <f>IF(MedarbejderData!J10=1,B117,0)</f>
        <v>0</v>
      </c>
      <c r="C119" s="66" t="s">
        <v>32</v>
      </c>
      <c r="D119" s="58">
        <f>Beregningsdata!J9</f>
        <v>4.6500000000000004</v>
      </c>
      <c r="E119" s="68" t="s">
        <v>33</v>
      </c>
    </row>
    <row r="120" spans="1:5" ht="15.75" x14ac:dyDescent="0.25">
      <c r="A120" s="69"/>
      <c r="B120" s="167" t="e">
        <f ca="1">MedarbejderData!K10</f>
        <v>#NAME?</v>
      </c>
      <c r="C120" s="70" t="s">
        <v>34</v>
      </c>
      <c r="D120" s="58">
        <f>Beregningsdata!J10</f>
        <v>2.77</v>
      </c>
      <c r="E120" s="71" t="s">
        <v>35</v>
      </c>
    </row>
    <row r="121" spans="1:5" ht="15.75" x14ac:dyDescent="0.25">
      <c r="A121" s="72"/>
      <c r="B121" s="145" t="e">
        <f ca="1">MedarbejderData!L10</f>
        <v>#NAME?</v>
      </c>
      <c r="C121" s="73" t="s">
        <v>36</v>
      </c>
      <c r="D121" s="58">
        <f>Beregningsdata!J11</f>
        <v>5.54</v>
      </c>
      <c r="E121" s="74" t="s">
        <v>35</v>
      </c>
    </row>
    <row r="122" spans="1:5" ht="16.5" thickBot="1" x14ac:dyDescent="0.3">
      <c r="A122" s="75"/>
      <c r="B122" s="146" t="e">
        <f ca="1">MedarbejderData!M10</f>
        <v>#NAME?</v>
      </c>
      <c r="C122" s="76" t="s">
        <v>37</v>
      </c>
      <c r="D122" s="58">
        <f>Beregningsdata!J12</f>
        <v>8.3000000000000007</v>
      </c>
      <c r="E122" s="77" t="s">
        <v>35</v>
      </c>
    </row>
    <row r="123" spans="1:5" ht="15.75" x14ac:dyDescent="0.25">
      <c r="A123" s="55" t="s">
        <v>25</v>
      </c>
      <c r="B123" s="78">
        <f>IF(MedarbejderData!I10=1,B117,0)</f>
        <v>0</v>
      </c>
      <c r="C123" s="79" t="s">
        <v>38</v>
      </c>
      <c r="D123" s="58">
        <f>Beregningsdata!J13</f>
        <v>4</v>
      </c>
      <c r="E123" s="80" t="s">
        <v>39</v>
      </c>
    </row>
    <row r="124" spans="1:5" ht="15.75" x14ac:dyDescent="0.25">
      <c r="A124" s="56" t="s">
        <v>40</v>
      </c>
      <c r="B124" s="56">
        <f>Tidsregistrering!M139</f>
        <v>0</v>
      </c>
      <c r="C124" s="57" t="s">
        <v>41</v>
      </c>
      <c r="D124" s="58">
        <f>Beregningsdata!J14</f>
        <v>14.98</v>
      </c>
      <c r="E124" s="57" t="s">
        <v>42</v>
      </c>
    </row>
    <row r="125" spans="1:5" ht="15.75" x14ac:dyDescent="0.25">
      <c r="A125" s="56" t="s">
        <v>43</v>
      </c>
      <c r="B125" s="56">
        <f>Tidsregistrering!N139</f>
        <v>0</v>
      </c>
      <c r="C125" s="57" t="s">
        <v>44</v>
      </c>
      <c r="D125" s="58">
        <f>Beregningsdata!J15</f>
        <v>19.190000000000001</v>
      </c>
      <c r="E125" s="57" t="s">
        <v>45</v>
      </c>
    </row>
    <row r="126" spans="1:5" ht="15.75" x14ac:dyDescent="0.25">
      <c r="A126" s="81" t="s">
        <v>46</v>
      </c>
      <c r="B126" s="81">
        <f>Tidsregistrering!O139</f>
        <v>0</v>
      </c>
      <c r="C126" s="57" t="s">
        <v>47</v>
      </c>
      <c r="D126" s="58">
        <f>Beregningsdata!J16</f>
        <v>22.7</v>
      </c>
      <c r="E126" s="57" t="s">
        <v>48</v>
      </c>
    </row>
    <row r="127" spans="1:5" ht="15.75" x14ac:dyDescent="0.25">
      <c r="A127" s="81" t="s">
        <v>49</v>
      </c>
      <c r="B127" s="65">
        <f>IF(MedarbejderData!Q10=1,B117,0)</f>
        <v>0</v>
      </c>
      <c r="C127" s="57" t="s">
        <v>50</v>
      </c>
      <c r="D127" s="58">
        <f>Beregningsdata!J17</f>
        <v>7.13</v>
      </c>
      <c r="E127" s="57" t="s">
        <v>51</v>
      </c>
    </row>
    <row r="128" spans="1:5" ht="15.75" x14ac:dyDescent="0.25">
      <c r="A128" s="81" t="s">
        <v>52</v>
      </c>
      <c r="B128" s="65">
        <f>IF(MedarbejderData!R10=1,B117,0)</f>
        <v>0</v>
      </c>
      <c r="C128" s="57" t="s">
        <v>53</v>
      </c>
      <c r="D128" s="58">
        <f>Beregningsdata!J18</f>
        <v>4.51</v>
      </c>
      <c r="E128" s="57" t="s">
        <v>54</v>
      </c>
    </row>
    <row r="129" spans="1:5" ht="15.75" x14ac:dyDescent="0.25">
      <c r="A129" s="81" t="s">
        <v>55</v>
      </c>
      <c r="B129" s="65">
        <f>IF(MedarbejderData!S10=1,B117,0)</f>
        <v>0</v>
      </c>
      <c r="C129" s="57" t="s">
        <v>56</v>
      </c>
      <c r="D129" s="58">
        <f>Beregningsdata!J19</f>
        <v>3.11</v>
      </c>
      <c r="E129" s="82"/>
    </row>
    <row r="130" spans="1:5" ht="15.75" x14ac:dyDescent="0.25">
      <c r="A130" s="56" t="s">
        <v>57</v>
      </c>
      <c r="B130" s="56">
        <f>Tidsregistrering!K139</f>
        <v>0</v>
      </c>
      <c r="C130" s="57" t="s">
        <v>58</v>
      </c>
      <c r="D130" s="58">
        <f>Beregningsdata!J20</f>
        <v>40.89</v>
      </c>
      <c r="E130" s="82"/>
    </row>
    <row r="131" spans="1:5" ht="15.75" x14ac:dyDescent="0.25">
      <c r="A131" s="56" t="s">
        <v>59</v>
      </c>
      <c r="B131" s="56">
        <f>Tidsregistrering!L139</f>
        <v>0</v>
      </c>
      <c r="C131" s="57" t="s">
        <v>60</v>
      </c>
      <c r="D131" s="58">
        <f>Beregningsdata!J21</f>
        <v>81.78</v>
      </c>
      <c r="E131" s="82"/>
    </row>
    <row r="132" spans="1:5" ht="15.75" x14ac:dyDescent="0.25">
      <c r="A132" s="56"/>
      <c r="B132" s="78">
        <f>IF(MedarbejderData!N10=1,Tidsregistrering!F139,0)</f>
        <v>0</v>
      </c>
      <c r="C132" s="57" t="s">
        <v>61</v>
      </c>
      <c r="D132" s="322">
        <f>IF(MedarbejderData!N10=1,Beregningsdata!D31,0)</f>
        <v>0</v>
      </c>
      <c r="E132" s="82"/>
    </row>
    <row r="133" spans="1:5" ht="15.75" x14ac:dyDescent="0.25">
      <c r="A133" s="56" t="s">
        <v>62</v>
      </c>
      <c r="B133" s="56"/>
      <c r="C133" s="57" t="s">
        <v>63</v>
      </c>
      <c r="D133" s="59">
        <f>Beregningsdata!J22</f>
        <v>3.54</v>
      </c>
      <c r="E133" s="57" t="s">
        <v>64</v>
      </c>
    </row>
    <row r="134" spans="1:5" ht="15.75" x14ac:dyDescent="0.25">
      <c r="A134" s="56" t="s">
        <v>65</v>
      </c>
      <c r="B134" s="150">
        <f>SUMIFS(Tidsregistrering!P104:P138,Tidsregistrering!D104:D138,"Syg")</f>
        <v>0</v>
      </c>
      <c r="C134" s="57" t="s">
        <v>66</v>
      </c>
      <c r="D134" s="83"/>
      <c r="E134" s="84" t="s">
        <v>67</v>
      </c>
    </row>
    <row r="135" spans="1:5" ht="16.5" thickBot="1" x14ac:dyDescent="0.3">
      <c r="A135" s="85" t="s">
        <v>68</v>
      </c>
      <c r="B135" s="85"/>
      <c r="C135" s="57" t="s">
        <v>69</v>
      </c>
      <c r="D135" s="67"/>
      <c r="E135" s="84" t="s">
        <v>70</v>
      </c>
    </row>
    <row r="136" spans="1:5" ht="16.5" thickBot="1" x14ac:dyDescent="0.3">
      <c r="A136" s="85" t="s">
        <v>71</v>
      </c>
      <c r="B136" s="85"/>
      <c r="C136" s="57" t="s">
        <v>72</v>
      </c>
      <c r="D136" s="59"/>
      <c r="E136" s="86" t="s">
        <v>73</v>
      </c>
    </row>
    <row r="137" spans="1:5" ht="15.75" x14ac:dyDescent="0.25">
      <c r="A137" s="85" t="s">
        <v>71</v>
      </c>
      <c r="B137" s="85"/>
      <c r="C137" s="57" t="s">
        <v>74</v>
      </c>
      <c r="D137" s="59"/>
      <c r="E137" s="86" t="s">
        <v>73</v>
      </c>
    </row>
    <row r="138" spans="1:5" ht="16.5" thickBot="1" x14ac:dyDescent="0.3">
      <c r="A138" s="87" t="s">
        <v>75</v>
      </c>
      <c r="B138" s="87"/>
      <c r="C138" s="88" t="s">
        <v>76</v>
      </c>
      <c r="D138" s="58" t="s">
        <v>15</v>
      </c>
      <c r="E138" s="89" t="s">
        <v>77</v>
      </c>
    </row>
    <row r="139" spans="1:5" ht="16.5" thickBot="1" x14ac:dyDescent="0.3">
      <c r="A139" s="85" t="s">
        <v>78</v>
      </c>
      <c r="B139" s="85"/>
      <c r="C139" s="57" t="s">
        <v>79</v>
      </c>
      <c r="D139" s="59"/>
      <c r="E139" s="90" t="s">
        <v>80</v>
      </c>
    </row>
    <row r="140" spans="1:5" ht="15.75" x14ac:dyDescent="0.25">
      <c r="A140" s="91" t="s">
        <v>81</v>
      </c>
      <c r="B140" s="92"/>
      <c r="C140" s="57" t="s">
        <v>82</v>
      </c>
      <c r="D140" s="93" t="s">
        <v>83</v>
      </c>
      <c r="E140" s="94"/>
    </row>
    <row r="141" spans="1:5" ht="15.75" x14ac:dyDescent="0.25">
      <c r="A141" s="91" t="s">
        <v>81</v>
      </c>
      <c r="B141" s="165">
        <f>SUMIFS(Tidsregistrering!P104:P138,Tidsregistrering!D104:D138,"Ferie")</f>
        <v>0</v>
      </c>
      <c r="C141" s="95" t="s">
        <v>84</v>
      </c>
      <c r="D141" s="96" t="s">
        <v>15</v>
      </c>
      <c r="E141" s="57"/>
    </row>
    <row r="142" spans="1:5" ht="15.75" x14ac:dyDescent="0.25">
      <c r="A142" s="91"/>
      <c r="B142" s="165">
        <f>SUMIFS(Tidsregistrering!P104:P138,Tidsregistrering!D104:D138,"Feriefridag")</f>
        <v>0</v>
      </c>
      <c r="C142" s="97" t="s">
        <v>85</v>
      </c>
      <c r="D142" s="96"/>
      <c r="E142" s="57"/>
    </row>
    <row r="143" spans="1:5" ht="15.75" x14ac:dyDescent="0.25">
      <c r="A143" s="91"/>
      <c r="B143" s="165">
        <f>SUMIFS(Tidsregistrering!P104:P138,Tidsregistrering!D104:D138,"Barsel")</f>
        <v>0</v>
      </c>
      <c r="C143" s="97" t="s">
        <v>107</v>
      </c>
      <c r="D143" s="96"/>
      <c r="E143" s="57"/>
    </row>
    <row r="144" spans="1:5" ht="15.75" x14ac:dyDescent="0.25">
      <c r="A144" s="91"/>
      <c r="B144" s="165">
        <f>SUMIFS(Tidsregistrering!P104:P138,Tidsregistrering!D104:D138,"Barns Sygedag")</f>
        <v>0</v>
      </c>
      <c r="C144" s="97" t="s">
        <v>111</v>
      </c>
      <c r="D144" s="96"/>
      <c r="E144" s="57"/>
    </row>
    <row r="145" spans="1:5" ht="16.5" thickBot="1" x14ac:dyDescent="0.3">
      <c r="A145" s="153"/>
      <c r="B145" s="166">
        <f>IF(MedarbejderData!O10=1,B117,0)</f>
        <v>0</v>
      </c>
      <c r="C145" s="97" t="s">
        <v>86</v>
      </c>
      <c r="D145" s="171">
        <f>MedarbejderData!P10</f>
        <v>0</v>
      </c>
      <c r="E145" s="94"/>
    </row>
    <row r="146" spans="1:5" ht="15.75" x14ac:dyDescent="0.25">
      <c r="A146" s="158">
        <v>1</v>
      </c>
      <c r="B146" s="159">
        <f>Tidsregistrering!D141</f>
        <v>0</v>
      </c>
      <c r="C146" s="277" t="s">
        <v>87</v>
      </c>
      <c r="D146" s="374">
        <f>Tidsregistrering!B141</f>
        <v>0</v>
      </c>
      <c r="E146" s="375"/>
    </row>
    <row r="147" spans="1:5" ht="15.75" x14ac:dyDescent="0.25">
      <c r="A147" s="161">
        <v>2</v>
      </c>
      <c r="B147" s="113">
        <f>Tidsregistrering!D142</f>
        <v>0</v>
      </c>
      <c r="C147" s="57" t="s">
        <v>87</v>
      </c>
      <c r="D147" s="376">
        <f>Tidsregistrering!B142</f>
        <v>0</v>
      </c>
      <c r="E147" s="377"/>
    </row>
    <row r="148" spans="1:5" ht="16.5" thickBot="1" x14ac:dyDescent="0.3">
      <c r="A148" s="162">
        <v>3</v>
      </c>
      <c r="B148" s="163">
        <f>Tidsregistrering!D143</f>
        <v>0</v>
      </c>
      <c r="C148" s="278" t="s">
        <v>87</v>
      </c>
      <c r="D148" s="378">
        <f>Tidsregistrering!B143</f>
        <v>0</v>
      </c>
      <c r="E148" s="379"/>
    </row>
    <row r="149" spans="1:5" ht="15.75" x14ac:dyDescent="0.25">
      <c r="A149" s="155" t="s">
        <v>88</v>
      </c>
      <c r="B149" s="156"/>
      <c r="C149" s="157"/>
      <c r="D149" s="99" t="s">
        <v>15</v>
      </c>
      <c r="E149" s="100" t="s">
        <v>89</v>
      </c>
    </row>
    <row r="150" spans="1:5" ht="15.75" x14ac:dyDescent="0.25">
      <c r="A150" s="101" t="s">
        <v>90</v>
      </c>
      <c r="B150" s="98"/>
      <c r="C150" s="102" t="s">
        <v>91</v>
      </c>
      <c r="D150" s="103"/>
      <c r="E150" s="104"/>
    </row>
    <row r="151" spans="1:5" ht="15.75" x14ac:dyDescent="0.25">
      <c r="A151" s="101" t="s">
        <v>92</v>
      </c>
      <c r="B151" s="98"/>
      <c r="C151" s="102" t="s">
        <v>93</v>
      </c>
      <c r="D151" s="103"/>
      <c r="E151" s="104"/>
    </row>
    <row r="152" spans="1:5" ht="15.75" x14ac:dyDescent="0.25">
      <c r="A152" s="101" t="s">
        <v>94</v>
      </c>
      <c r="B152" s="98"/>
      <c r="C152" s="105" t="s">
        <v>95</v>
      </c>
      <c r="D152" s="106"/>
      <c r="E152" s="104"/>
    </row>
    <row r="153" spans="1:5" ht="15.75" x14ac:dyDescent="0.25">
      <c r="A153" s="101" t="s">
        <v>96</v>
      </c>
      <c r="B153" s="98"/>
      <c r="C153" s="102" t="s">
        <v>97</v>
      </c>
      <c r="D153" s="103"/>
      <c r="E153" s="104"/>
    </row>
    <row r="154" spans="1:5" ht="15.75" x14ac:dyDescent="0.25">
      <c r="A154" s="101" t="s">
        <v>98</v>
      </c>
      <c r="B154" s="98"/>
      <c r="C154" s="105" t="s">
        <v>99</v>
      </c>
      <c r="D154" s="106"/>
      <c r="E154" s="104"/>
    </row>
    <row r="155" spans="1:5" ht="15.75" x14ac:dyDescent="0.25">
      <c r="A155" s="101" t="s">
        <v>100</v>
      </c>
      <c r="B155" s="98"/>
      <c r="C155" s="102" t="s">
        <v>101</v>
      </c>
      <c r="D155" s="103"/>
      <c r="E155" s="104"/>
    </row>
    <row r="156" spans="1:5" ht="15.75" x14ac:dyDescent="0.25">
      <c r="A156" s="101" t="s">
        <v>102</v>
      </c>
      <c r="B156" s="81"/>
      <c r="C156" s="102" t="s">
        <v>103</v>
      </c>
      <c r="D156" s="103"/>
      <c r="E156" s="104"/>
    </row>
    <row r="163" spans="1:5" x14ac:dyDescent="0.25">
      <c r="A163" s="36">
        <v>4</v>
      </c>
    </row>
    <row r="164" spans="1:5" ht="15.75" x14ac:dyDescent="0.25">
      <c r="A164" s="372" t="str">
        <f>Beregningsdata!E2</f>
        <v>Test</v>
      </c>
      <c r="B164" s="372"/>
      <c r="C164" s="373"/>
      <c r="D164" s="373"/>
      <c r="E164" s="373"/>
    </row>
    <row r="165" spans="1:5" ht="16.5" thickBot="1" x14ac:dyDescent="0.3">
      <c r="A165" s="37" t="s">
        <v>10</v>
      </c>
      <c r="B165" s="38"/>
      <c r="C165" s="107" t="str">
        <f>MedarbejderData!D11</f>
        <v>a4</v>
      </c>
      <c r="D165" s="40" t="s">
        <v>11</v>
      </c>
      <c r="E165" s="41"/>
    </row>
    <row r="166" spans="1:5" ht="16.5" thickBot="1" x14ac:dyDescent="0.3">
      <c r="A166" s="42" t="s">
        <v>12</v>
      </c>
      <c r="B166" s="108" t="str">
        <f>MedarbejderData!C11</f>
        <v>l4</v>
      </c>
      <c r="C166" s="44">
        <f>Tidsregistrering!A3</f>
        <v>43753</v>
      </c>
      <c r="D166" s="364">
        <f>Tidsregistrering!B3</f>
        <v>43783</v>
      </c>
      <c r="E166" s="365"/>
    </row>
    <row r="167" spans="1:5" ht="32.25" thickBot="1" x14ac:dyDescent="0.4">
      <c r="A167" s="45" t="s">
        <v>13</v>
      </c>
      <c r="B167" s="46"/>
      <c r="C167" s="47" t="str">
        <f>MedarbejderData!B11</f>
        <v>n4</v>
      </c>
      <c r="D167" s="48" t="s">
        <v>14</v>
      </c>
      <c r="E167" s="49"/>
    </row>
    <row r="168" spans="1:5" ht="32.25" thickBot="1" x14ac:dyDescent="0.3">
      <c r="A168" s="50" t="s">
        <v>15</v>
      </c>
      <c r="B168" s="51" t="s">
        <v>16</v>
      </c>
      <c r="C168" s="52" t="s">
        <v>17</v>
      </c>
      <c r="D168" s="53" t="str">
        <f>Beregningsdata!J4</f>
        <v>Satser pr. 15/03-2019</v>
      </c>
      <c r="E168" s="54" t="s">
        <v>18</v>
      </c>
    </row>
    <row r="169" spans="1:5" ht="15.75" x14ac:dyDescent="0.25">
      <c r="A169" s="55" t="s">
        <v>19</v>
      </c>
      <c r="B169" s="56"/>
      <c r="C169" s="57" t="s">
        <v>20</v>
      </c>
      <c r="D169" s="58">
        <f>Beregningsdata!J5</f>
        <v>127.48</v>
      </c>
      <c r="E169" s="57" t="s">
        <v>21</v>
      </c>
    </row>
    <row r="170" spans="1:5" ht="15.75" x14ac:dyDescent="0.25">
      <c r="A170" s="56" t="s">
        <v>22</v>
      </c>
      <c r="B170" s="56"/>
      <c r="C170" s="57" t="s">
        <v>23</v>
      </c>
      <c r="D170" s="58">
        <f>Beregningsdata!J6</f>
        <v>108.5</v>
      </c>
      <c r="E170" s="60" t="s">
        <v>24</v>
      </c>
    </row>
    <row r="171" spans="1:5" ht="15.75" x14ac:dyDescent="0.25">
      <c r="A171" s="56" t="s">
        <v>25</v>
      </c>
      <c r="B171" s="61">
        <f>Tidsregistrering!J186</f>
        <v>0</v>
      </c>
      <c r="C171" s="57" t="s">
        <v>26</v>
      </c>
      <c r="D171" s="58">
        <f>Beregningsdata!J7</f>
        <v>143.56</v>
      </c>
      <c r="E171" s="57" t="s">
        <v>27</v>
      </c>
    </row>
    <row r="172" spans="1:5" ht="15.75" x14ac:dyDescent="0.25">
      <c r="A172" s="56" t="s">
        <v>28</v>
      </c>
      <c r="B172" s="65">
        <f>IF(MedarbejderData!H11=1,B171,0)</f>
        <v>0</v>
      </c>
      <c r="C172" s="57" t="s">
        <v>29</v>
      </c>
      <c r="D172" s="58">
        <f>Beregningsdata!J8</f>
        <v>3.65</v>
      </c>
      <c r="E172" s="63" t="s">
        <v>30</v>
      </c>
    </row>
    <row r="173" spans="1:5" ht="16.5" thickBot="1" x14ac:dyDescent="0.3">
      <c r="A173" s="64" t="s">
        <v>31</v>
      </c>
      <c r="B173" s="166">
        <f>IF(MedarbejderData!J11=1,B171,0)</f>
        <v>0</v>
      </c>
      <c r="C173" s="66" t="s">
        <v>32</v>
      </c>
      <c r="D173" s="58">
        <f>Beregningsdata!J9</f>
        <v>4.6500000000000004</v>
      </c>
      <c r="E173" s="68" t="s">
        <v>33</v>
      </c>
    </row>
    <row r="174" spans="1:5" ht="15.75" x14ac:dyDescent="0.25">
      <c r="A174" s="69"/>
      <c r="B174" s="167" t="e">
        <f ca="1">MedarbejderData!K11</f>
        <v>#NAME?</v>
      </c>
      <c r="C174" s="70" t="s">
        <v>34</v>
      </c>
      <c r="D174" s="58">
        <f>Beregningsdata!J10</f>
        <v>2.77</v>
      </c>
      <c r="E174" s="71" t="s">
        <v>35</v>
      </c>
    </row>
    <row r="175" spans="1:5" ht="15.75" x14ac:dyDescent="0.25">
      <c r="A175" s="72"/>
      <c r="B175" s="145" t="e">
        <f ca="1">MedarbejderData!L11</f>
        <v>#NAME?</v>
      </c>
      <c r="C175" s="73" t="s">
        <v>36</v>
      </c>
      <c r="D175" s="58">
        <f>Beregningsdata!J11</f>
        <v>5.54</v>
      </c>
      <c r="E175" s="74" t="s">
        <v>35</v>
      </c>
    </row>
    <row r="176" spans="1:5" ht="16.5" thickBot="1" x14ac:dyDescent="0.3">
      <c r="A176" s="75"/>
      <c r="B176" s="146" t="e">
        <f ca="1">MedarbejderData!M11</f>
        <v>#NAME?</v>
      </c>
      <c r="C176" s="76" t="s">
        <v>37</v>
      </c>
      <c r="D176" s="58">
        <f>Beregningsdata!J12</f>
        <v>8.3000000000000007</v>
      </c>
      <c r="E176" s="77" t="s">
        <v>35</v>
      </c>
    </row>
    <row r="177" spans="1:5" ht="15.75" x14ac:dyDescent="0.25">
      <c r="A177" s="55" t="s">
        <v>25</v>
      </c>
      <c r="B177" s="78">
        <f>IF(MedarbejderData!I11=1,B171,0)</f>
        <v>0</v>
      </c>
      <c r="C177" s="79" t="s">
        <v>38</v>
      </c>
      <c r="D177" s="58">
        <f>Beregningsdata!J13</f>
        <v>4</v>
      </c>
      <c r="E177" s="80" t="s">
        <v>39</v>
      </c>
    </row>
    <row r="178" spans="1:5" ht="15.75" x14ac:dyDescent="0.25">
      <c r="A178" s="56" t="s">
        <v>40</v>
      </c>
      <c r="B178" s="56">
        <f>Tidsregistrering!M186</f>
        <v>0</v>
      </c>
      <c r="C178" s="57" t="s">
        <v>41</v>
      </c>
      <c r="D178" s="58">
        <f>Beregningsdata!J14</f>
        <v>14.98</v>
      </c>
      <c r="E178" s="57" t="s">
        <v>42</v>
      </c>
    </row>
    <row r="179" spans="1:5" ht="15.75" x14ac:dyDescent="0.25">
      <c r="A179" s="56" t="s">
        <v>43</v>
      </c>
      <c r="B179" s="56">
        <f>Tidsregistrering!N186</f>
        <v>0</v>
      </c>
      <c r="C179" s="57" t="s">
        <v>44</v>
      </c>
      <c r="D179" s="58">
        <f>Beregningsdata!J15</f>
        <v>19.190000000000001</v>
      </c>
      <c r="E179" s="57" t="s">
        <v>45</v>
      </c>
    </row>
    <row r="180" spans="1:5" ht="15.75" x14ac:dyDescent="0.25">
      <c r="A180" s="81" t="s">
        <v>46</v>
      </c>
      <c r="B180" s="81">
        <f>Tidsregistrering!O186</f>
        <v>0</v>
      </c>
      <c r="C180" s="57" t="s">
        <v>47</v>
      </c>
      <c r="D180" s="58">
        <f>Beregningsdata!J16</f>
        <v>22.7</v>
      </c>
      <c r="E180" s="57" t="s">
        <v>48</v>
      </c>
    </row>
    <row r="181" spans="1:5" ht="15.75" x14ac:dyDescent="0.25">
      <c r="A181" s="81" t="s">
        <v>49</v>
      </c>
      <c r="B181" s="65">
        <f>IF(MedarbejderData!Q11=1,B171,0)</f>
        <v>0</v>
      </c>
      <c r="C181" s="57" t="s">
        <v>50</v>
      </c>
      <c r="D181" s="58">
        <f>Beregningsdata!J17</f>
        <v>7.13</v>
      </c>
      <c r="E181" s="57" t="s">
        <v>51</v>
      </c>
    </row>
    <row r="182" spans="1:5" ht="15.75" x14ac:dyDescent="0.25">
      <c r="A182" s="81" t="s">
        <v>52</v>
      </c>
      <c r="B182" s="65">
        <f>IF(MedarbejderData!R11=1,B171,0)</f>
        <v>0</v>
      </c>
      <c r="C182" s="57" t="s">
        <v>53</v>
      </c>
      <c r="D182" s="58">
        <f>Beregningsdata!J18</f>
        <v>4.51</v>
      </c>
      <c r="E182" s="57" t="s">
        <v>54</v>
      </c>
    </row>
    <row r="183" spans="1:5" ht="15.75" x14ac:dyDescent="0.25">
      <c r="A183" s="81" t="s">
        <v>55</v>
      </c>
      <c r="B183" s="65">
        <f>IF(MedarbejderData!S11=1,B171,0)</f>
        <v>0</v>
      </c>
      <c r="C183" s="57" t="s">
        <v>56</v>
      </c>
      <c r="D183" s="58">
        <f>Beregningsdata!J19</f>
        <v>3.11</v>
      </c>
      <c r="E183" s="82"/>
    </row>
    <row r="184" spans="1:5" ht="15.75" x14ac:dyDescent="0.25">
      <c r="A184" s="56" t="s">
        <v>57</v>
      </c>
      <c r="B184" s="56">
        <f>Tidsregistrering!K186</f>
        <v>0</v>
      </c>
      <c r="C184" s="57" t="s">
        <v>58</v>
      </c>
      <c r="D184" s="58">
        <f>Beregningsdata!J20</f>
        <v>40.89</v>
      </c>
      <c r="E184" s="82"/>
    </row>
    <row r="185" spans="1:5" ht="15.75" x14ac:dyDescent="0.25">
      <c r="A185" s="56" t="s">
        <v>59</v>
      </c>
      <c r="B185" s="56">
        <f>Tidsregistrering!L186</f>
        <v>0</v>
      </c>
      <c r="C185" s="57" t="s">
        <v>60</v>
      </c>
      <c r="D185" s="58">
        <f>Beregningsdata!J21</f>
        <v>81.78</v>
      </c>
      <c r="E185" s="82"/>
    </row>
    <row r="186" spans="1:5" ht="15.75" x14ac:dyDescent="0.25">
      <c r="A186" s="56"/>
      <c r="B186" s="78">
        <f>IF(MedarbejderData!N11=1,Tidsregistrering!F186,0)</f>
        <v>0</v>
      </c>
      <c r="C186" s="57" t="s">
        <v>61</v>
      </c>
      <c r="D186" s="322">
        <f>IF(MedarbejderData!N11=1,Beregningsdata!D31,0)</f>
        <v>0</v>
      </c>
      <c r="E186" s="82"/>
    </row>
    <row r="187" spans="1:5" ht="15.75" x14ac:dyDescent="0.25">
      <c r="A187" s="56" t="s">
        <v>62</v>
      </c>
      <c r="B187" s="56"/>
      <c r="C187" s="57" t="s">
        <v>63</v>
      </c>
      <c r="D187" s="59">
        <f>Beregningsdata!J22</f>
        <v>3.54</v>
      </c>
      <c r="E187" s="57" t="s">
        <v>64</v>
      </c>
    </row>
    <row r="188" spans="1:5" ht="15.75" x14ac:dyDescent="0.25">
      <c r="A188" s="56" t="s">
        <v>65</v>
      </c>
      <c r="B188" s="150">
        <f>SUMIFS(Tidsregistrering!P151:P185,Tidsregistrering!D151:D185,"Syg")</f>
        <v>0</v>
      </c>
      <c r="C188" s="57" t="s">
        <v>66</v>
      </c>
      <c r="D188" s="83"/>
      <c r="E188" s="84" t="s">
        <v>67</v>
      </c>
    </row>
    <row r="189" spans="1:5" ht="16.5" thickBot="1" x14ac:dyDescent="0.3">
      <c r="A189" s="85" t="s">
        <v>68</v>
      </c>
      <c r="B189" s="85"/>
      <c r="C189" s="57" t="s">
        <v>69</v>
      </c>
      <c r="D189" s="67"/>
      <c r="E189" s="84" t="s">
        <v>70</v>
      </c>
    </row>
    <row r="190" spans="1:5" ht="16.5" thickBot="1" x14ac:dyDescent="0.3">
      <c r="A190" s="85" t="s">
        <v>71</v>
      </c>
      <c r="B190" s="85"/>
      <c r="C190" s="57" t="s">
        <v>72</v>
      </c>
      <c r="D190" s="59"/>
      <c r="E190" s="86" t="s">
        <v>73</v>
      </c>
    </row>
    <row r="191" spans="1:5" ht="15.75" x14ac:dyDescent="0.25">
      <c r="A191" s="85" t="s">
        <v>71</v>
      </c>
      <c r="B191" s="85"/>
      <c r="C191" s="57" t="s">
        <v>74</v>
      </c>
      <c r="D191" s="59"/>
      <c r="E191" s="86" t="s">
        <v>73</v>
      </c>
    </row>
    <row r="192" spans="1:5" ht="16.5" thickBot="1" x14ac:dyDescent="0.3">
      <c r="A192" s="87" t="s">
        <v>75</v>
      </c>
      <c r="B192" s="87"/>
      <c r="C192" s="88" t="s">
        <v>76</v>
      </c>
      <c r="D192" s="58" t="s">
        <v>15</v>
      </c>
      <c r="E192" s="89" t="s">
        <v>77</v>
      </c>
    </row>
    <row r="193" spans="1:5" ht="16.5" thickBot="1" x14ac:dyDescent="0.3">
      <c r="A193" s="85" t="s">
        <v>78</v>
      </c>
      <c r="B193" s="85"/>
      <c r="C193" s="57" t="s">
        <v>79</v>
      </c>
      <c r="D193" s="59"/>
      <c r="E193" s="90" t="s">
        <v>80</v>
      </c>
    </row>
    <row r="194" spans="1:5" ht="15.75" x14ac:dyDescent="0.25">
      <c r="A194" s="91" t="s">
        <v>81</v>
      </c>
      <c r="B194" s="92"/>
      <c r="C194" s="57" t="s">
        <v>82</v>
      </c>
      <c r="D194" s="93" t="s">
        <v>83</v>
      </c>
      <c r="E194" s="94"/>
    </row>
    <row r="195" spans="1:5" ht="15.75" x14ac:dyDescent="0.25">
      <c r="A195" s="91" t="s">
        <v>81</v>
      </c>
      <c r="B195" s="165">
        <f>SUMIFS(Tidsregistrering!P151:P185,Tidsregistrering!D151:D185,"Ferie")</f>
        <v>0</v>
      </c>
      <c r="C195" s="95" t="s">
        <v>84</v>
      </c>
      <c r="D195" s="96" t="s">
        <v>15</v>
      </c>
      <c r="E195" s="57"/>
    </row>
    <row r="196" spans="1:5" ht="15.75" x14ac:dyDescent="0.25">
      <c r="A196" s="91"/>
      <c r="B196" s="165">
        <f>SUMIFS(Tidsregistrering!P151:P185,Tidsregistrering!D151:D185,"Feriefridag")</f>
        <v>0</v>
      </c>
      <c r="C196" s="97" t="s">
        <v>85</v>
      </c>
      <c r="D196" s="96"/>
      <c r="E196" s="57"/>
    </row>
    <row r="197" spans="1:5" ht="15.75" x14ac:dyDescent="0.25">
      <c r="A197" s="91"/>
      <c r="B197" s="165">
        <f>SUMIFS(Tidsregistrering!P151:P185,Tidsregistrering!D151:D185,"Barsel")</f>
        <v>0</v>
      </c>
      <c r="C197" s="97" t="s">
        <v>107</v>
      </c>
      <c r="D197" s="96"/>
      <c r="E197" s="57"/>
    </row>
    <row r="198" spans="1:5" ht="15.75" x14ac:dyDescent="0.25">
      <c r="A198" s="91"/>
      <c r="B198" s="165">
        <f>SUMIFS(Tidsregistrering!P151:P185,Tidsregistrering!D151:D185,"Barns Sygedag")</f>
        <v>0</v>
      </c>
      <c r="C198" s="97" t="s">
        <v>111</v>
      </c>
      <c r="D198" s="96"/>
      <c r="E198" s="57"/>
    </row>
    <row r="199" spans="1:5" ht="16.5" thickBot="1" x14ac:dyDescent="0.3">
      <c r="A199" s="153"/>
      <c r="B199" s="166">
        <f>IF(MedarbejderData!O11=1,B171,0)</f>
        <v>0</v>
      </c>
      <c r="C199" s="97" t="s">
        <v>86</v>
      </c>
      <c r="D199" s="171">
        <f>MedarbejderData!P11</f>
        <v>0</v>
      </c>
      <c r="E199" s="94"/>
    </row>
    <row r="200" spans="1:5" ht="15.75" x14ac:dyDescent="0.25">
      <c r="A200" s="158">
        <v>1</v>
      </c>
      <c r="B200" s="159">
        <f>Tidsregistrering!D188</f>
        <v>0</v>
      </c>
      <c r="C200" s="277" t="s">
        <v>87</v>
      </c>
      <c r="D200" s="380" t="str">
        <f>Tidsregistrering!B188</f>
        <v>test 1</v>
      </c>
      <c r="E200" s="371"/>
    </row>
    <row r="201" spans="1:5" ht="15.75" x14ac:dyDescent="0.25">
      <c r="A201" s="161">
        <v>2</v>
      </c>
      <c r="B201" s="113">
        <f>Tidsregistrering!D189</f>
        <v>0</v>
      </c>
      <c r="C201" s="57" t="s">
        <v>87</v>
      </c>
      <c r="D201" s="381" t="str">
        <f>Tidsregistrering!B189</f>
        <v>test 2</v>
      </c>
      <c r="E201" s="367"/>
    </row>
    <row r="202" spans="1:5" ht="16.5" thickBot="1" x14ac:dyDescent="0.3">
      <c r="A202" s="162">
        <v>3</v>
      </c>
      <c r="B202" s="163">
        <f>Tidsregistrering!D190</f>
        <v>0</v>
      </c>
      <c r="C202" s="278" t="s">
        <v>87</v>
      </c>
      <c r="D202" s="382" t="str">
        <f>Tidsregistrering!B190</f>
        <v>test 3</v>
      </c>
      <c r="E202" s="369"/>
    </row>
    <row r="203" spans="1:5" ht="15.75" x14ac:dyDescent="0.25">
      <c r="A203" s="155" t="s">
        <v>88</v>
      </c>
      <c r="B203" s="156"/>
      <c r="C203" s="157"/>
      <c r="D203" s="99" t="s">
        <v>15</v>
      </c>
      <c r="E203" s="100" t="s">
        <v>89</v>
      </c>
    </row>
    <row r="204" spans="1:5" ht="15.75" x14ac:dyDescent="0.25">
      <c r="A204" s="101" t="s">
        <v>90</v>
      </c>
      <c r="B204" s="98"/>
      <c r="C204" s="102" t="s">
        <v>91</v>
      </c>
      <c r="D204" s="103"/>
      <c r="E204" s="104"/>
    </row>
    <row r="205" spans="1:5" ht="15.75" x14ac:dyDescent="0.25">
      <c r="A205" s="101" t="s">
        <v>92</v>
      </c>
      <c r="B205" s="98"/>
      <c r="C205" s="102" t="s">
        <v>93</v>
      </c>
      <c r="D205" s="103"/>
      <c r="E205" s="104"/>
    </row>
    <row r="206" spans="1:5" ht="15.75" x14ac:dyDescent="0.25">
      <c r="A206" s="101" t="s">
        <v>94</v>
      </c>
      <c r="B206" s="98"/>
      <c r="C206" s="105" t="s">
        <v>95</v>
      </c>
      <c r="D206" s="106"/>
      <c r="E206" s="104"/>
    </row>
    <row r="207" spans="1:5" ht="15.75" x14ac:dyDescent="0.25">
      <c r="A207" s="101" t="s">
        <v>96</v>
      </c>
      <c r="B207" s="98"/>
      <c r="C207" s="102" t="s">
        <v>97</v>
      </c>
      <c r="D207" s="103"/>
      <c r="E207" s="104"/>
    </row>
    <row r="208" spans="1:5" ht="15.75" x14ac:dyDescent="0.25">
      <c r="A208" s="101" t="s">
        <v>98</v>
      </c>
      <c r="B208" s="98"/>
      <c r="C208" s="105" t="s">
        <v>99</v>
      </c>
      <c r="D208" s="106"/>
      <c r="E208" s="104"/>
    </row>
    <row r="209" spans="1:5" ht="15.75" x14ac:dyDescent="0.25">
      <c r="A209" s="101" t="s">
        <v>100</v>
      </c>
      <c r="B209" s="98"/>
      <c r="C209" s="102" t="s">
        <v>101</v>
      </c>
      <c r="D209" s="103"/>
      <c r="E209" s="104"/>
    </row>
    <row r="210" spans="1:5" ht="15.75" x14ac:dyDescent="0.25">
      <c r="A210" s="101" t="s">
        <v>102</v>
      </c>
      <c r="B210" s="81"/>
      <c r="C210" s="102" t="s">
        <v>103</v>
      </c>
      <c r="D210" s="103"/>
      <c r="E210" s="104"/>
    </row>
    <row r="217" spans="1:5" x14ac:dyDescent="0.25">
      <c r="A217" s="36">
        <v>5</v>
      </c>
    </row>
    <row r="218" spans="1:5" ht="15.75" x14ac:dyDescent="0.25">
      <c r="A218" s="372" t="str">
        <f>Beregningsdata!E2</f>
        <v>Test</v>
      </c>
      <c r="B218" s="372"/>
      <c r="C218" s="373"/>
      <c r="D218" s="373"/>
      <c r="E218" s="373"/>
    </row>
    <row r="219" spans="1:5" ht="16.5" thickBot="1" x14ac:dyDescent="0.3">
      <c r="A219" s="37" t="s">
        <v>10</v>
      </c>
      <c r="B219" s="38"/>
      <c r="C219" s="107" t="str">
        <f>MedarbejderData!D12</f>
        <v>a5</v>
      </c>
      <c r="D219" s="40" t="s">
        <v>11</v>
      </c>
      <c r="E219" s="41"/>
    </row>
    <row r="220" spans="1:5" ht="16.5" thickBot="1" x14ac:dyDescent="0.3">
      <c r="A220" s="42" t="s">
        <v>12</v>
      </c>
      <c r="B220" s="108" t="str">
        <f>MedarbejderData!C12</f>
        <v>l5</v>
      </c>
      <c r="C220" s="44">
        <f>Tidsregistrering!A3</f>
        <v>43753</v>
      </c>
      <c r="D220" s="364">
        <f>Tidsregistrering!B3</f>
        <v>43783</v>
      </c>
      <c r="E220" s="365"/>
    </row>
    <row r="221" spans="1:5" ht="32.25" thickBot="1" x14ac:dyDescent="0.4">
      <c r="A221" s="45" t="s">
        <v>13</v>
      </c>
      <c r="B221" s="46"/>
      <c r="C221" s="47" t="str">
        <f>MedarbejderData!B12</f>
        <v>n5</v>
      </c>
      <c r="D221" s="48" t="s">
        <v>14</v>
      </c>
      <c r="E221" s="49"/>
    </row>
    <row r="222" spans="1:5" ht="32.25" thickBot="1" x14ac:dyDescent="0.3">
      <c r="A222" s="50" t="s">
        <v>15</v>
      </c>
      <c r="B222" s="51" t="s">
        <v>16</v>
      </c>
      <c r="C222" s="52" t="s">
        <v>17</v>
      </c>
      <c r="D222" s="53" t="str">
        <f>Beregningsdata!J4</f>
        <v>Satser pr. 15/03-2019</v>
      </c>
      <c r="E222" s="54" t="s">
        <v>18</v>
      </c>
    </row>
    <row r="223" spans="1:5" ht="15.75" x14ac:dyDescent="0.25">
      <c r="A223" s="55" t="s">
        <v>19</v>
      </c>
      <c r="B223" s="56"/>
      <c r="C223" s="57" t="s">
        <v>20</v>
      </c>
      <c r="D223" s="58">
        <f>Beregningsdata!J5</f>
        <v>127.48</v>
      </c>
      <c r="E223" s="57" t="s">
        <v>21</v>
      </c>
    </row>
    <row r="224" spans="1:5" ht="15.75" x14ac:dyDescent="0.25">
      <c r="A224" s="56" t="s">
        <v>22</v>
      </c>
      <c r="B224" s="56"/>
      <c r="C224" s="57" t="s">
        <v>23</v>
      </c>
      <c r="D224" s="58">
        <f>Beregningsdata!J6</f>
        <v>108.5</v>
      </c>
      <c r="E224" s="60" t="s">
        <v>24</v>
      </c>
    </row>
    <row r="225" spans="1:5" ht="15.75" x14ac:dyDescent="0.25">
      <c r="A225" s="56" t="s">
        <v>25</v>
      </c>
      <c r="B225" s="61">
        <f>Tidsregistrering!J233</f>
        <v>0</v>
      </c>
      <c r="C225" s="57" t="s">
        <v>26</v>
      </c>
      <c r="D225" s="58">
        <f>Beregningsdata!J7</f>
        <v>143.56</v>
      </c>
      <c r="E225" s="57" t="s">
        <v>27</v>
      </c>
    </row>
    <row r="226" spans="1:5" ht="15.75" x14ac:dyDescent="0.25">
      <c r="A226" s="56" t="s">
        <v>28</v>
      </c>
      <c r="B226" s="65">
        <f>IF(MedarbejderData!H12=1,B225,0)</f>
        <v>0</v>
      </c>
      <c r="C226" s="57" t="s">
        <v>29</v>
      </c>
      <c r="D226" s="58">
        <f>Beregningsdata!J8</f>
        <v>3.65</v>
      </c>
      <c r="E226" s="63" t="s">
        <v>30</v>
      </c>
    </row>
    <row r="227" spans="1:5" ht="16.5" thickBot="1" x14ac:dyDescent="0.3">
      <c r="A227" s="64" t="s">
        <v>31</v>
      </c>
      <c r="B227" s="166">
        <f>IF(MedarbejderData!J12=1,B225,0)</f>
        <v>0</v>
      </c>
      <c r="C227" s="66" t="s">
        <v>32</v>
      </c>
      <c r="D227" s="58">
        <f>Beregningsdata!J9</f>
        <v>4.6500000000000004</v>
      </c>
      <c r="E227" s="68" t="s">
        <v>33</v>
      </c>
    </row>
    <row r="228" spans="1:5" ht="15.75" x14ac:dyDescent="0.25">
      <c r="A228" s="69"/>
      <c r="B228" s="167" t="e">
        <f ca="1">MedarbejderData!K12</f>
        <v>#NAME?</v>
      </c>
      <c r="C228" s="70" t="s">
        <v>34</v>
      </c>
      <c r="D228" s="58">
        <f>Beregningsdata!J10</f>
        <v>2.77</v>
      </c>
      <c r="E228" s="71" t="s">
        <v>35</v>
      </c>
    </row>
    <row r="229" spans="1:5" ht="15.75" x14ac:dyDescent="0.25">
      <c r="A229" s="72"/>
      <c r="B229" s="145" t="e">
        <f ca="1">MedarbejderData!L12</f>
        <v>#NAME?</v>
      </c>
      <c r="C229" s="73" t="s">
        <v>36</v>
      </c>
      <c r="D229" s="58">
        <f>Beregningsdata!J11</f>
        <v>5.54</v>
      </c>
      <c r="E229" s="74" t="s">
        <v>35</v>
      </c>
    </row>
    <row r="230" spans="1:5" ht="16.5" thickBot="1" x14ac:dyDescent="0.3">
      <c r="A230" s="75"/>
      <c r="B230" s="146" t="e">
        <f ca="1">MedarbejderData!M12</f>
        <v>#NAME?</v>
      </c>
      <c r="C230" s="76" t="s">
        <v>37</v>
      </c>
      <c r="D230" s="58">
        <f>Beregningsdata!J12</f>
        <v>8.3000000000000007</v>
      </c>
      <c r="E230" s="77" t="s">
        <v>35</v>
      </c>
    </row>
    <row r="231" spans="1:5" ht="15.75" x14ac:dyDescent="0.25">
      <c r="A231" s="55" t="s">
        <v>25</v>
      </c>
      <c r="B231" s="78">
        <f>IF(MedarbejderData!I12=1,B225,0)</f>
        <v>0</v>
      </c>
      <c r="C231" s="79" t="s">
        <v>38</v>
      </c>
      <c r="D231" s="58">
        <f>Beregningsdata!J13</f>
        <v>4</v>
      </c>
      <c r="E231" s="80" t="s">
        <v>39</v>
      </c>
    </row>
    <row r="232" spans="1:5" ht="15.75" x14ac:dyDescent="0.25">
      <c r="A232" s="56" t="s">
        <v>40</v>
      </c>
      <c r="B232" s="56">
        <f>Tidsregistrering!M233</f>
        <v>0</v>
      </c>
      <c r="C232" s="57" t="s">
        <v>41</v>
      </c>
      <c r="D232" s="58">
        <f>Beregningsdata!J14</f>
        <v>14.98</v>
      </c>
      <c r="E232" s="57" t="s">
        <v>42</v>
      </c>
    </row>
    <row r="233" spans="1:5" ht="15.75" x14ac:dyDescent="0.25">
      <c r="A233" s="56" t="s">
        <v>43</v>
      </c>
      <c r="B233" s="56">
        <f>Tidsregistrering!N233</f>
        <v>0</v>
      </c>
      <c r="C233" s="57" t="s">
        <v>44</v>
      </c>
      <c r="D233" s="58">
        <f>Beregningsdata!J15</f>
        <v>19.190000000000001</v>
      </c>
      <c r="E233" s="57" t="s">
        <v>45</v>
      </c>
    </row>
    <row r="234" spans="1:5" ht="15.75" x14ac:dyDescent="0.25">
      <c r="A234" s="81" t="s">
        <v>46</v>
      </c>
      <c r="B234" s="81">
        <f>Tidsregistrering!O233</f>
        <v>0</v>
      </c>
      <c r="C234" s="57" t="s">
        <v>47</v>
      </c>
      <c r="D234" s="58">
        <f>Beregningsdata!J16</f>
        <v>22.7</v>
      </c>
      <c r="E234" s="57" t="s">
        <v>48</v>
      </c>
    </row>
    <row r="235" spans="1:5" ht="15.75" x14ac:dyDescent="0.25">
      <c r="A235" s="81" t="s">
        <v>49</v>
      </c>
      <c r="B235" s="65">
        <f>IF(MedarbejderData!Q12=1,B225,0)</f>
        <v>0</v>
      </c>
      <c r="C235" s="57" t="s">
        <v>50</v>
      </c>
      <c r="D235" s="58">
        <f>Beregningsdata!J17</f>
        <v>7.13</v>
      </c>
      <c r="E235" s="57" t="s">
        <v>51</v>
      </c>
    </row>
    <row r="236" spans="1:5" ht="15.75" x14ac:dyDescent="0.25">
      <c r="A236" s="81" t="s">
        <v>52</v>
      </c>
      <c r="B236" s="65">
        <f>IF(MedarbejderData!R12=1,B225,0)</f>
        <v>0</v>
      </c>
      <c r="C236" s="57" t="s">
        <v>53</v>
      </c>
      <c r="D236" s="58">
        <f>Beregningsdata!J18</f>
        <v>4.51</v>
      </c>
      <c r="E236" s="57" t="s">
        <v>54</v>
      </c>
    </row>
    <row r="237" spans="1:5" ht="15.75" x14ac:dyDescent="0.25">
      <c r="A237" s="81" t="s">
        <v>55</v>
      </c>
      <c r="B237" s="65">
        <f>IF(MedarbejderData!S12=1,B225,0)</f>
        <v>0</v>
      </c>
      <c r="C237" s="57" t="s">
        <v>56</v>
      </c>
      <c r="D237" s="58">
        <f>Beregningsdata!J19</f>
        <v>3.11</v>
      </c>
      <c r="E237" s="82"/>
    </row>
    <row r="238" spans="1:5" ht="15.75" x14ac:dyDescent="0.25">
      <c r="A238" s="56" t="s">
        <v>57</v>
      </c>
      <c r="B238" s="56">
        <f>Tidsregistrering!K233</f>
        <v>0</v>
      </c>
      <c r="C238" s="57" t="s">
        <v>58</v>
      </c>
      <c r="D238" s="58">
        <f>Beregningsdata!J20</f>
        <v>40.89</v>
      </c>
      <c r="E238" s="82"/>
    </row>
    <row r="239" spans="1:5" ht="15.75" x14ac:dyDescent="0.25">
      <c r="A239" s="56" t="s">
        <v>59</v>
      </c>
      <c r="B239" s="56">
        <f>Tidsregistrering!L233</f>
        <v>0</v>
      </c>
      <c r="C239" s="57" t="s">
        <v>60</v>
      </c>
      <c r="D239" s="58">
        <f>Beregningsdata!J21</f>
        <v>81.78</v>
      </c>
      <c r="E239" s="82"/>
    </row>
    <row r="240" spans="1:5" ht="15.75" x14ac:dyDescent="0.25">
      <c r="A240" s="56"/>
      <c r="B240" s="78">
        <f>IF(MedarbejderData!N12=1,Tidsregistrering!F233,0)</f>
        <v>0</v>
      </c>
      <c r="C240" s="57" t="s">
        <v>61</v>
      </c>
      <c r="D240" s="322">
        <f>IF(MedarbejderData!N12=1,Beregningsdata!D31,0)</f>
        <v>0</v>
      </c>
      <c r="E240" s="82"/>
    </row>
    <row r="241" spans="1:5" ht="15.75" x14ac:dyDescent="0.25">
      <c r="A241" s="56" t="s">
        <v>62</v>
      </c>
      <c r="B241" s="56"/>
      <c r="C241" s="57" t="s">
        <v>63</v>
      </c>
      <c r="D241" s="59">
        <f>Beregningsdata!J22</f>
        <v>3.54</v>
      </c>
      <c r="E241" s="57" t="s">
        <v>64</v>
      </c>
    </row>
    <row r="242" spans="1:5" ht="15.75" x14ac:dyDescent="0.25">
      <c r="A242" s="56" t="s">
        <v>65</v>
      </c>
      <c r="B242" s="150">
        <f>SUMIFS(Tidsregistrering!P198:P232,Tidsregistrering!D198:D232,"Syg")</f>
        <v>0</v>
      </c>
      <c r="C242" s="57" t="s">
        <v>66</v>
      </c>
      <c r="D242" s="83"/>
      <c r="E242" s="84" t="s">
        <v>67</v>
      </c>
    </row>
    <row r="243" spans="1:5" ht="16.5" thickBot="1" x14ac:dyDescent="0.3">
      <c r="A243" s="85" t="s">
        <v>68</v>
      </c>
      <c r="B243" s="85"/>
      <c r="C243" s="57" t="s">
        <v>69</v>
      </c>
      <c r="D243" s="67"/>
      <c r="E243" s="84" t="s">
        <v>70</v>
      </c>
    </row>
    <row r="244" spans="1:5" ht="16.5" thickBot="1" x14ac:dyDescent="0.3">
      <c r="A244" s="85" t="s">
        <v>71</v>
      </c>
      <c r="B244" s="85"/>
      <c r="C244" s="57" t="s">
        <v>72</v>
      </c>
      <c r="D244" s="59"/>
      <c r="E244" s="86" t="s">
        <v>73</v>
      </c>
    </row>
    <row r="245" spans="1:5" ht="15.75" x14ac:dyDescent="0.25">
      <c r="A245" s="85" t="s">
        <v>71</v>
      </c>
      <c r="B245" s="85"/>
      <c r="C245" s="57" t="s">
        <v>74</v>
      </c>
      <c r="D245" s="59"/>
      <c r="E245" s="86" t="s">
        <v>73</v>
      </c>
    </row>
    <row r="246" spans="1:5" ht="16.5" thickBot="1" x14ac:dyDescent="0.3">
      <c r="A246" s="87" t="s">
        <v>75</v>
      </c>
      <c r="B246" s="87"/>
      <c r="C246" s="88" t="s">
        <v>76</v>
      </c>
      <c r="D246" s="58" t="s">
        <v>15</v>
      </c>
      <c r="E246" s="89" t="s">
        <v>77</v>
      </c>
    </row>
    <row r="247" spans="1:5" ht="16.5" thickBot="1" x14ac:dyDescent="0.3">
      <c r="A247" s="85" t="s">
        <v>78</v>
      </c>
      <c r="B247" s="85"/>
      <c r="C247" s="57" t="s">
        <v>79</v>
      </c>
      <c r="D247" s="59"/>
      <c r="E247" s="90" t="s">
        <v>80</v>
      </c>
    </row>
    <row r="248" spans="1:5" ht="15.75" x14ac:dyDescent="0.25">
      <c r="A248" s="91" t="s">
        <v>81</v>
      </c>
      <c r="B248" s="92"/>
      <c r="C248" s="57" t="s">
        <v>82</v>
      </c>
      <c r="D248" s="93" t="s">
        <v>83</v>
      </c>
      <c r="E248" s="94"/>
    </row>
    <row r="249" spans="1:5" ht="15.75" x14ac:dyDescent="0.25">
      <c r="A249" s="91" t="s">
        <v>81</v>
      </c>
      <c r="B249" s="165">
        <f>SUMIFS(Tidsregistrering!P198:P232,Tidsregistrering!D198:D232,"Ferie")</f>
        <v>0</v>
      </c>
      <c r="C249" s="95" t="s">
        <v>84</v>
      </c>
      <c r="D249" s="96" t="s">
        <v>15</v>
      </c>
      <c r="E249" s="57"/>
    </row>
    <row r="250" spans="1:5" ht="15.75" x14ac:dyDescent="0.25">
      <c r="A250" s="91"/>
      <c r="B250" s="165">
        <f>SUMIFS(Tidsregistrering!P198:P232,Tidsregistrering!D198:D232,"Feriefridag")</f>
        <v>0</v>
      </c>
      <c r="C250" s="97" t="s">
        <v>85</v>
      </c>
      <c r="D250" s="96"/>
      <c r="E250" s="57"/>
    </row>
    <row r="251" spans="1:5" ht="15.75" x14ac:dyDescent="0.25">
      <c r="A251" s="91"/>
      <c r="B251" s="165">
        <f>SUMIFS(Tidsregistrering!P198:P232,Tidsregistrering!D198:D232,"Barsel")</f>
        <v>0</v>
      </c>
      <c r="C251" s="97" t="s">
        <v>107</v>
      </c>
      <c r="D251" s="96"/>
      <c r="E251" s="57"/>
    </row>
    <row r="252" spans="1:5" ht="15.75" x14ac:dyDescent="0.25">
      <c r="A252" s="91"/>
      <c r="B252" s="165">
        <f>SUMIFS(Tidsregistrering!P198:P232,Tidsregistrering!D198:D232,"Barns Sygedag")</f>
        <v>0</v>
      </c>
      <c r="C252" s="97" t="s">
        <v>111</v>
      </c>
      <c r="D252" s="96"/>
      <c r="E252" s="57"/>
    </row>
    <row r="253" spans="1:5" ht="16.5" thickBot="1" x14ac:dyDescent="0.3">
      <c r="A253" s="153"/>
      <c r="B253" s="166">
        <f>IF(MedarbejderData!O12=1,B225,0)</f>
        <v>0</v>
      </c>
      <c r="C253" s="97" t="s">
        <v>86</v>
      </c>
      <c r="D253" s="169">
        <f>MedarbejderData!P12</f>
        <v>0</v>
      </c>
      <c r="E253" s="94"/>
    </row>
    <row r="254" spans="1:5" ht="15.75" x14ac:dyDescent="0.25">
      <c r="A254" s="158">
        <v>1</v>
      </c>
      <c r="B254" s="159">
        <f>Tidsregistrering!D235</f>
        <v>0</v>
      </c>
      <c r="C254" s="277" t="s">
        <v>87</v>
      </c>
      <c r="D254" s="370">
        <f>Tidsregistrering!B235</f>
        <v>0</v>
      </c>
      <c r="E254" s="371"/>
    </row>
    <row r="255" spans="1:5" ht="15.75" x14ac:dyDescent="0.25">
      <c r="A255" s="161">
        <v>2</v>
      </c>
      <c r="B255" s="113">
        <f>Tidsregistrering!D236</f>
        <v>0</v>
      </c>
      <c r="C255" s="57" t="s">
        <v>87</v>
      </c>
      <c r="D255" s="366">
        <f>Tidsregistrering!B236</f>
        <v>0</v>
      </c>
      <c r="E255" s="367"/>
    </row>
    <row r="256" spans="1:5" ht="16.5" thickBot="1" x14ac:dyDescent="0.3">
      <c r="A256" s="162">
        <v>3</v>
      </c>
      <c r="B256" s="163">
        <f>Tidsregistrering!D237</f>
        <v>0</v>
      </c>
      <c r="C256" s="278" t="s">
        <v>87</v>
      </c>
      <c r="D256" s="368">
        <f>Tidsregistrering!B237</f>
        <v>0</v>
      </c>
      <c r="E256" s="369"/>
    </row>
    <row r="257" spans="1:5" ht="15.75" x14ac:dyDescent="0.25">
      <c r="A257" s="155" t="s">
        <v>88</v>
      </c>
      <c r="B257" s="156"/>
      <c r="C257" s="157"/>
      <c r="D257" s="99" t="s">
        <v>15</v>
      </c>
      <c r="E257" s="100" t="s">
        <v>89</v>
      </c>
    </row>
    <row r="258" spans="1:5" ht="15.75" x14ac:dyDescent="0.25">
      <c r="A258" s="101" t="s">
        <v>90</v>
      </c>
      <c r="B258" s="98"/>
      <c r="C258" s="102" t="s">
        <v>91</v>
      </c>
      <c r="D258" s="103"/>
      <c r="E258" s="104"/>
    </row>
    <row r="259" spans="1:5" ht="15.75" x14ac:dyDescent="0.25">
      <c r="A259" s="101" t="s">
        <v>92</v>
      </c>
      <c r="B259" s="98"/>
      <c r="C259" s="102" t="s">
        <v>93</v>
      </c>
      <c r="D259" s="103"/>
      <c r="E259" s="104"/>
    </row>
    <row r="260" spans="1:5" ht="15.75" x14ac:dyDescent="0.25">
      <c r="A260" s="101" t="s">
        <v>94</v>
      </c>
      <c r="B260" s="98"/>
      <c r="C260" s="105" t="s">
        <v>95</v>
      </c>
      <c r="D260" s="106"/>
      <c r="E260" s="104"/>
    </row>
    <row r="261" spans="1:5" ht="15.75" x14ac:dyDescent="0.25">
      <c r="A261" s="101" t="s">
        <v>96</v>
      </c>
      <c r="B261" s="98"/>
      <c r="C261" s="102" t="s">
        <v>97</v>
      </c>
      <c r="D261" s="103"/>
      <c r="E261" s="104"/>
    </row>
    <row r="262" spans="1:5" ht="15.75" x14ac:dyDescent="0.25">
      <c r="A262" s="101" t="s">
        <v>98</v>
      </c>
      <c r="B262" s="98"/>
      <c r="C262" s="105" t="s">
        <v>99</v>
      </c>
      <c r="D262" s="106"/>
      <c r="E262" s="104"/>
    </row>
    <row r="263" spans="1:5" ht="15.75" x14ac:dyDescent="0.25">
      <c r="A263" s="101" t="s">
        <v>100</v>
      </c>
      <c r="B263" s="98"/>
      <c r="C263" s="102" t="s">
        <v>101</v>
      </c>
      <c r="D263" s="103"/>
      <c r="E263" s="104"/>
    </row>
    <row r="264" spans="1:5" ht="15.75" x14ac:dyDescent="0.25">
      <c r="A264" s="101" t="s">
        <v>102</v>
      </c>
      <c r="B264" s="81"/>
      <c r="C264" s="102" t="s">
        <v>103</v>
      </c>
      <c r="D264" s="103"/>
      <c r="E264" s="104"/>
    </row>
    <row r="271" spans="1:5" x14ac:dyDescent="0.25">
      <c r="A271" s="36">
        <v>6</v>
      </c>
    </row>
    <row r="272" spans="1:5" ht="15.75" x14ac:dyDescent="0.25">
      <c r="A272" s="372" t="str">
        <f>Beregningsdata!E2</f>
        <v>Test</v>
      </c>
      <c r="B272" s="372"/>
      <c r="C272" s="373"/>
      <c r="D272" s="373"/>
      <c r="E272" s="373"/>
    </row>
    <row r="273" spans="1:5" ht="16.5" thickBot="1" x14ac:dyDescent="0.3">
      <c r="A273" s="37" t="s">
        <v>10</v>
      </c>
      <c r="B273" s="38"/>
      <c r="C273" s="107" t="str">
        <f>MedarbejderData!D13</f>
        <v>a6</v>
      </c>
      <c r="D273" s="40" t="s">
        <v>11</v>
      </c>
      <c r="E273" s="41"/>
    </row>
    <row r="274" spans="1:5" ht="16.5" thickBot="1" x14ac:dyDescent="0.3">
      <c r="A274" s="42" t="s">
        <v>12</v>
      </c>
      <c r="B274" s="108" t="str">
        <f>MedarbejderData!C13</f>
        <v>l6</v>
      </c>
      <c r="C274" s="44">
        <f>Tidsregistrering!A3</f>
        <v>43753</v>
      </c>
      <c r="D274" s="364">
        <f>Tidsregistrering!B3</f>
        <v>43783</v>
      </c>
      <c r="E274" s="365"/>
    </row>
    <row r="275" spans="1:5" ht="32.25" thickBot="1" x14ac:dyDescent="0.4">
      <c r="A275" s="45" t="s">
        <v>13</v>
      </c>
      <c r="B275" s="46"/>
      <c r="C275" s="47" t="str">
        <f>MedarbejderData!B13</f>
        <v>n6</v>
      </c>
      <c r="D275" s="48" t="s">
        <v>14</v>
      </c>
      <c r="E275" s="49"/>
    </row>
    <row r="276" spans="1:5" ht="32.25" thickBot="1" x14ac:dyDescent="0.3">
      <c r="A276" s="50" t="s">
        <v>15</v>
      </c>
      <c r="B276" s="51" t="s">
        <v>16</v>
      </c>
      <c r="C276" s="52" t="s">
        <v>17</v>
      </c>
      <c r="D276" s="53" t="str">
        <f>Beregningsdata!J4</f>
        <v>Satser pr. 15/03-2019</v>
      </c>
      <c r="E276" s="54" t="s">
        <v>18</v>
      </c>
    </row>
    <row r="277" spans="1:5" ht="15.75" x14ac:dyDescent="0.25">
      <c r="A277" s="55" t="s">
        <v>19</v>
      </c>
      <c r="B277" s="56"/>
      <c r="C277" s="57" t="s">
        <v>20</v>
      </c>
      <c r="D277" s="58">
        <f>Beregningsdata!J5</f>
        <v>127.48</v>
      </c>
      <c r="E277" s="57" t="s">
        <v>21</v>
      </c>
    </row>
    <row r="278" spans="1:5" ht="15.75" x14ac:dyDescent="0.25">
      <c r="A278" s="56" t="s">
        <v>22</v>
      </c>
      <c r="B278" s="56"/>
      <c r="C278" s="57" t="s">
        <v>23</v>
      </c>
      <c r="D278" s="58">
        <f>Beregningsdata!J6</f>
        <v>108.5</v>
      </c>
      <c r="E278" s="60" t="s">
        <v>24</v>
      </c>
    </row>
    <row r="279" spans="1:5" ht="15.75" x14ac:dyDescent="0.25">
      <c r="A279" s="56" t="s">
        <v>25</v>
      </c>
      <c r="B279" s="61">
        <f>Tidsregistrering!J280</f>
        <v>0</v>
      </c>
      <c r="C279" s="57" t="s">
        <v>26</v>
      </c>
      <c r="D279" s="58">
        <f>Beregningsdata!J7</f>
        <v>143.56</v>
      </c>
      <c r="E279" s="57" t="s">
        <v>27</v>
      </c>
    </row>
    <row r="280" spans="1:5" ht="15.75" x14ac:dyDescent="0.25">
      <c r="A280" s="56" t="s">
        <v>28</v>
      </c>
      <c r="B280" s="65">
        <f>IF(MedarbejderData!H13=1,B279,0)</f>
        <v>0</v>
      </c>
      <c r="C280" s="57" t="s">
        <v>29</v>
      </c>
      <c r="D280" s="58">
        <f>Beregningsdata!J8</f>
        <v>3.65</v>
      </c>
      <c r="E280" s="63" t="s">
        <v>30</v>
      </c>
    </row>
    <row r="281" spans="1:5" ht="16.5" thickBot="1" x14ac:dyDescent="0.3">
      <c r="A281" s="64" t="s">
        <v>31</v>
      </c>
      <c r="B281" s="166">
        <f>IF(MedarbejderData!J13=1,B279,0)</f>
        <v>0</v>
      </c>
      <c r="C281" s="66" t="s">
        <v>32</v>
      </c>
      <c r="D281" s="58">
        <f>Beregningsdata!J9</f>
        <v>4.6500000000000004</v>
      </c>
      <c r="E281" s="68" t="s">
        <v>33</v>
      </c>
    </row>
    <row r="282" spans="1:5" ht="15.75" x14ac:dyDescent="0.25">
      <c r="A282" s="69"/>
      <c r="B282" s="167" t="e">
        <f ca="1">MedarbejderData!K13</f>
        <v>#NAME?</v>
      </c>
      <c r="C282" s="70" t="s">
        <v>34</v>
      </c>
      <c r="D282" s="58">
        <f>Beregningsdata!J10</f>
        <v>2.77</v>
      </c>
      <c r="E282" s="71" t="s">
        <v>35</v>
      </c>
    </row>
    <row r="283" spans="1:5" ht="15.75" x14ac:dyDescent="0.25">
      <c r="A283" s="72"/>
      <c r="B283" s="145" t="e">
        <f ca="1">MedarbejderData!L13</f>
        <v>#NAME?</v>
      </c>
      <c r="C283" s="73" t="s">
        <v>36</v>
      </c>
      <c r="D283" s="58">
        <f>Beregningsdata!J11</f>
        <v>5.54</v>
      </c>
      <c r="E283" s="74" t="s">
        <v>35</v>
      </c>
    </row>
    <row r="284" spans="1:5" ht="16.5" thickBot="1" x14ac:dyDescent="0.3">
      <c r="A284" s="75"/>
      <c r="B284" s="146" t="e">
        <f ca="1">MedarbejderData!M14</f>
        <v>#NAME?</v>
      </c>
      <c r="C284" s="76" t="s">
        <v>37</v>
      </c>
      <c r="D284" s="58">
        <f>Beregningsdata!J12</f>
        <v>8.3000000000000007</v>
      </c>
      <c r="E284" s="77" t="s">
        <v>35</v>
      </c>
    </row>
    <row r="285" spans="1:5" ht="15.75" x14ac:dyDescent="0.25">
      <c r="A285" s="55" t="s">
        <v>25</v>
      </c>
      <c r="B285" s="78">
        <f>IF(MedarbejderData!I13=1,B279,0)</f>
        <v>0</v>
      </c>
      <c r="C285" s="79" t="s">
        <v>38</v>
      </c>
      <c r="D285" s="58">
        <f>Beregningsdata!J13</f>
        <v>4</v>
      </c>
      <c r="E285" s="80" t="s">
        <v>39</v>
      </c>
    </row>
    <row r="286" spans="1:5" ht="15.75" x14ac:dyDescent="0.25">
      <c r="A286" s="56" t="s">
        <v>40</v>
      </c>
      <c r="B286" s="56">
        <f>Tidsregistrering!M280</f>
        <v>0</v>
      </c>
      <c r="C286" s="57" t="s">
        <v>41</v>
      </c>
      <c r="D286" s="58">
        <f>Beregningsdata!J14</f>
        <v>14.98</v>
      </c>
      <c r="E286" s="57" t="s">
        <v>42</v>
      </c>
    </row>
    <row r="287" spans="1:5" ht="15.75" x14ac:dyDescent="0.25">
      <c r="A287" s="56" t="s">
        <v>43</v>
      </c>
      <c r="B287" s="56">
        <f>Tidsregistrering!N280</f>
        <v>0</v>
      </c>
      <c r="C287" s="57" t="s">
        <v>44</v>
      </c>
      <c r="D287" s="58">
        <f>Beregningsdata!J15</f>
        <v>19.190000000000001</v>
      </c>
      <c r="E287" s="57" t="s">
        <v>45</v>
      </c>
    </row>
    <row r="288" spans="1:5" ht="15.75" x14ac:dyDescent="0.25">
      <c r="A288" s="81" t="s">
        <v>46</v>
      </c>
      <c r="B288" s="81">
        <f>Tidsregistrering!O280</f>
        <v>0</v>
      </c>
      <c r="C288" s="57" t="s">
        <v>47</v>
      </c>
      <c r="D288" s="58">
        <f>Beregningsdata!J16</f>
        <v>22.7</v>
      </c>
      <c r="E288" s="57" t="s">
        <v>48</v>
      </c>
    </row>
    <row r="289" spans="1:5" ht="15.75" x14ac:dyDescent="0.25">
      <c r="A289" s="81" t="s">
        <v>49</v>
      </c>
      <c r="B289" s="65">
        <f>IF(MedarbejderData!Q13=1,B279,0)</f>
        <v>0</v>
      </c>
      <c r="C289" s="57" t="s">
        <v>50</v>
      </c>
      <c r="D289" s="58">
        <f>Beregningsdata!J17</f>
        <v>7.13</v>
      </c>
      <c r="E289" s="57" t="s">
        <v>51</v>
      </c>
    </row>
    <row r="290" spans="1:5" ht="15.75" x14ac:dyDescent="0.25">
      <c r="A290" s="81" t="s">
        <v>52</v>
      </c>
      <c r="B290" s="65">
        <f>IF(MedarbejderData!R13=1,B279,0)</f>
        <v>0</v>
      </c>
      <c r="C290" s="57" t="s">
        <v>53</v>
      </c>
      <c r="D290" s="58">
        <f>Beregningsdata!J18</f>
        <v>4.51</v>
      </c>
      <c r="E290" s="57" t="s">
        <v>54</v>
      </c>
    </row>
    <row r="291" spans="1:5" ht="15.75" x14ac:dyDescent="0.25">
      <c r="A291" s="81" t="s">
        <v>55</v>
      </c>
      <c r="B291" s="65">
        <f>IF(MedarbejderData!S13=1,B279,0)</f>
        <v>0</v>
      </c>
      <c r="C291" s="57" t="s">
        <v>56</v>
      </c>
      <c r="D291" s="58">
        <f>Beregningsdata!J19</f>
        <v>3.11</v>
      </c>
      <c r="E291" s="82"/>
    </row>
    <row r="292" spans="1:5" ht="15.75" x14ac:dyDescent="0.25">
      <c r="A292" s="56" t="s">
        <v>57</v>
      </c>
      <c r="B292" s="56">
        <f>Tidsregistrering!K280</f>
        <v>0</v>
      </c>
      <c r="C292" s="57" t="s">
        <v>58</v>
      </c>
      <c r="D292" s="58">
        <f>Beregningsdata!J20</f>
        <v>40.89</v>
      </c>
      <c r="E292" s="82"/>
    </row>
    <row r="293" spans="1:5" ht="15.75" x14ac:dyDescent="0.25">
      <c r="A293" s="56" t="s">
        <v>59</v>
      </c>
      <c r="B293" s="56">
        <f>Tidsregistrering!L280</f>
        <v>0</v>
      </c>
      <c r="C293" s="57" t="s">
        <v>60</v>
      </c>
      <c r="D293" s="58">
        <f>Beregningsdata!J21</f>
        <v>81.78</v>
      </c>
      <c r="E293" s="82"/>
    </row>
    <row r="294" spans="1:5" ht="15.75" x14ac:dyDescent="0.25">
      <c r="A294" s="56"/>
      <c r="B294" s="78">
        <f>IF(MedarbejderData!N13=1,Tidsregistrering!F280,0)</f>
        <v>0</v>
      </c>
      <c r="C294" s="57" t="s">
        <v>61</v>
      </c>
      <c r="D294" s="322">
        <f>IF(MedarbejderData!N13=1,Beregningsdata!D31,0)</f>
        <v>0</v>
      </c>
      <c r="E294" s="82"/>
    </row>
    <row r="295" spans="1:5" ht="15.75" x14ac:dyDescent="0.25">
      <c r="A295" s="56" t="s">
        <v>62</v>
      </c>
      <c r="B295" s="56"/>
      <c r="C295" s="57" t="s">
        <v>63</v>
      </c>
      <c r="D295" s="59">
        <f>Beregningsdata!J22</f>
        <v>3.54</v>
      </c>
      <c r="E295" s="57" t="s">
        <v>64</v>
      </c>
    </row>
    <row r="296" spans="1:5" ht="15.75" x14ac:dyDescent="0.25">
      <c r="A296" s="56" t="s">
        <v>65</v>
      </c>
      <c r="B296" s="150">
        <f>SUMIFS(Tidsregistrering!P245:P279,Tidsregistrering!D245:D279,"Syg")</f>
        <v>0</v>
      </c>
      <c r="C296" s="57" t="s">
        <v>66</v>
      </c>
      <c r="D296" s="83"/>
      <c r="E296" s="84" t="s">
        <v>67</v>
      </c>
    </row>
    <row r="297" spans="1:5" ht="16.5" thickBot="1" x14ac:dyDescent="0.3">
      <c r="A297" s="85" t="s">
        <v>68</v>
      </c>
      <c r="B297" s="85"/>
      <c r="C297" s="57" t="s">
        <v>69</v>
      </c>
      <c r="D297" s="67"/>
      <c r="E297" s="84" t="s">
        <v>70</v>
      </c>
    </row>
    <row r="298" spans="1:5" ht="16.5" thickBot="1" x14ac:dyDescent="0.3">
      <c r="A298" s="85" t="s">
        <v>71</v>
      </c>
      <c r="B298" s="85"/>
      <c r="C298" s="57" t="s">
        <v>72</v>
      </c>
      <c r="D298" s="59"/>
      <c r="E298" s="86" t="s">
        <v>73</v>
      </c>
    </row>
    <row r="299" spans="1:5" ht="15.75" x14ac:dyDescent="0.25">
      <c r="A299" s="85" t="s">
        <v>71</v>
      </c>
      <c r="B299" s="85"/>
      <c r="C299" s="57" t="s">
        <v>74</v>
      </c>
      <c r="D299" s="59"/>
      <c r="E299" s="86" t="s">
        <v>73</v>
      </c>
    </row>
    <row r="300" spans="1:5" ht="16.5" thickBot="1" x14ac:dyDescent="0.3">
      <c r="A300" s="87" t="s">
        <v>75</v>
      </c>
      <c r="B300" s="87"/>
      <c r="C300" s="88" t="s">
        <v>76</v>
      </c>
      <c r="D300" s="58" t="s">
        <v>15</v>
      </c>
      <c r="E300" s="89" t="s">
        <v>77</v>
      </c>
    </row>
    <row r="301" spans="1:5" ht="16.5" thickBot="1" x14ac:dyDescent="0.3">
      <c r="A301" s="85" t="s">
        <v>78</v>
      </c>
      <c r="B301" s="85"/>
      <c r="C301" s="57" t="s">
        <v>79</v>
      </c>
      <c r="D301" s="59"/>
      <c r="E301" s="90" t="s">
        <v>80</v>
      </c>
    </row>
    <row r="302" spans="1:5" ht="15.75" x14ac:dyDescent="0.25">
      <c r="A302" s="91" t="s">
        <v>81</v>
      </c>
      <c r="B302" s="92"/>
      <c r="C302" s="57" t="s">
        <v>82</v>
      </c>
      <c r="D302" s="93" t="s">
        <v>83</v>
      </c>
      <c r="E302" s="94"/>
    </row>
    <row r="303" spans="1:5" ht="15.75" x14ac:dyDescent="0.25">
      <c r="A303" s="91" t="s">
        <v>81</v>
      </c>
      <c r="B303" s="165">
        <f>SUMIFS(Tidsregistrering!P245:P279,Tidsregistrering!D245:D279,"Ferie")</f>
        <v>0</v>
      </c>
      <c r="C303" s="95" t="s">
        <v>84</v>
      </c>
      <c r="D303" s="96" t="s">
        <v>15</v>
      </c>
      <c r="E303" s="57"/>
    </row>
    <row r="304" spans="1:5" ht="15.75" x14ac:dyDescent="0.25">
      <c r="A304" s="91"/>
      <c r="B304" s="165">
        <f>SUMIFS(Tidsregistrering!P245:P279,Tidsregistrering!D245:D279,"Feriefridag")</f>
        <v>0</v>
      </c>
      <c r="C304" s="97" t="s">
        <v>85</v>
      </c>
      <c r="D304" s="96"/>
      <c r="E304" s="57"/>
    </row>
    <row r="305" spans="1:5" ht="15.75" x14ac:dyDescent="0.25">
      <c r="A305" s="91"/>
      <c r="B305" s="165">
        <f>SUMIFS(Tidsregistrering!P245:P279,Tidsregistrering!D245:D279,"Barsel")</f>
        <v>0</v>
      </c>
      <c r="C305" s="97" t="s">
        <v>107</v>
      </c>
      <c r="D305" s="96"/>
      <c r="E305" s="57"/>
    </row>
    <row r="306" spans="1:5" ht="15.75" x14ac:dyDescent="0.25">
      <c r="A306" s="91"/>
      <c r="B306" s="165">
        <f>SUMIFS(Tidsregistrering!P245:P279,Tidsregistrering!D245:D279,"Barns Sygedag")</f>
        <v>0</v>
      </c>
      <c r="C306" s="97" t="s">
        <v>111</v>
      </c>
      <c r="D306" s="96"/>
      <c r="E306" s="57"/>
    </row>
    <row r="307" spans="1:5" ht="16.5" thickBot="1" x14ac:dyDescent="0.3">
      <c r="A307" s="153"/>
      <c r="B307" s="166">
        <f>IF(MedarbejderData!O13=1,B279,0)</f>
        <v>0</v>
      </c>
      <c r="C307" s="97" t="s">
        <v>86</v>
      </c>
      <c r="D307" s="169">
        <f>MedarbejderData!P13</f>
        <v>0</v>
      </c>
      <c r="E307" s="94"/>
    </row>
    <row r="308" spans="1:5" ht="15.75" x14ac:dyDescent="0.25">
      <c r="A308" s="158">
        <v>1</v>
      </c>
      <c r="B308" s="159">
        <f>Tidsregistrering!D282</f>
        <v>0</v>
      </c>
      <c r="C308" s="277" t="s">
        <v>87</v>
      </c>
      <c r="D308" s="370">
        <f>Tidsregistrering!B282</f>
        <v>0</v>
      </c>
      <c r="E308" s="371"/>
    </row>
    <row r="309" spans="1:5" ht="15.75" x14ac:dyDescent="0.25">
      <c r="A309" s="161">
        <v>2</v>
      </c>
      <c r="B309" s="113">
        <f>Tidsregistrering!D283</f>
        <v>0</v>
      </c>
      <c r="C309" s="57" t="s">
        <v>87</v>
      </c>
      <c r="D309" s="366">
        <f>Tidsregistrering!B283</f>
        <v>0</v>
      </c>
      <c r="E309" s="367"/>
    </row>
    <row r="310" spans="1:5" ht="16.5" thickBot="1" x14ac:dyDescent="0.3">
      <c r="A310" s="162">
        <v>3</v>
      </c>
      <c r="B310" s="163">
        <f>Tidsregistrering!D284</f>
        <v>0</v>
      </c>
      <c r="C310" s="278" t="s">
        <v>87</v>
      </c>
      <c r="D310" s="368">
        <f>Tidsregistrering!B284</f>
        <v>0</v>
      </c>
      <c r="E310" s="369"/>
    </row>
    <row r="311" spans="1:5" ht="15.75" x14ac:dyDescent="0.25">
      <c r="A311" s="155" t="s">
        <v>88</v>
      </c>
      <c r="B311" s="156"/>
      <c r="C311" s="157"/>
      <c r="D311" s="99" t="s">
        <v>15</v>
      </c>
      <c r="E311" s="100" t="s">
        <v>89</v>
      </c>
    </row>
    <row r="312" spans="1:5" ht="15.75" x14ac:dyDescent="0.25">
      <c r="A312" s="101" t="s">
        <v>90</v>
      </c>
      <c r="B312" s="98"/>
      <c r="C312" s="102" t="s">
        <v>91</v>
      </c>
      <c r="D312" s="103"/>
      <c r="E312" s="104"/>
    </row>
    <row r="313" spans="1:5" ht="15.75" x14ac:dyDescent="0.25">
      <c r="A313" s="101" t="s">
        <v>92</v>
      </c>
      <c r="B313" s="98"/>
      <c r="C313" s="102" t="s">
        <v>93</v>
      </c>
      <c r="D313" s="103"/>
      <c r="E313" s="104"/>
    </row>
    <row r="314" spans="1:5" ht="15.75" x14ac:dyDescent="0.25">
      <c r="A314" s="101" t="s">
        <v>94</v>
      </c>
      <c r="B314" s="98"/>
      <c r="C314" s="105" t="s">
        <v>95</v>
      </c>
      <c r="D314" s="106"/>
      <c r="E314" s="104"/>
    </row>
    <row r="315" spans="1:5" ht="15.75" x14ac:dyDescent="0.25">
      <c r="A315" s="101" t="s">
        <v>96</v>
      </c>
      <c r="B315" s="98"/>
      <c r="C315" s="102" t="s">
        <v>97</v>
      </c>
      <c r="D315" s="103"/>
      <c r="E315" s="104"/>
    </row>
    <row r="316" spans="1:5" ht="15.75" x14ac:dyDescent="0.25">
      <c r="A316" s="101" t="s">
        <v>98</v>
      </c>
      <c r="B316" s="98"/>
      <c r="C316" s="105" t="s">
        <v>99</v>
      </c>
      <c r="D316" s="106"/>
      <c r="E316" s="104"/>
    </row>
    <row r="317" spans="1:5" ht="15.75" x14ac:dyDescent="0.25">
      <c r="A317" s="101" t="s">
        <v>100</v>
      </c>
      <c r="B317" s="98"/>
      <c r="C317" s="102" t="s">
        <v>101</v>
      </c>
      <c r="D317" s="103"/>
      <c r="E317" s="104"/>
    </row>
    <row r="318" spans="1:5" ht="15.75" x14ac:dyDescent="0.25">
      <c r="A318" s="101" t="s">
        <v>102</v>
      </c>
      <c r="B318" s="81"/>
      <c r="C318" s="102" t="s">
        <v>103</v>
      </c>
      <c r="D318" s="103"/>
      <c r="E318" s="104"/>
    </row>
    <row r="325" spans="1:5" x14ac:dyDescent="0.25">
      <c r="A325" s="36">
        <v>7</v>
      </c>
    </row>
    <row r="326" spans="1:5" ht="15.75" x14ac:dyDescent="0.25">
      <c r="A326" s="372" t="str">
        <f>Beregningsdata!E2</f>
        <v>Test</v>
      </c>
      <c r="B326" s="372"/>
      <c r="C326" s="373"/>
      <c r="D326" s="373"/>
      <c r="E326" s="373"/>
    </row>
    <row r="327" spans="1:5" ht="16.5" thickBot="1" x14ac:dyDescent="0.3">
      <c r="A327" s="37" t="s">
        <v>10</v>
      </c>
      <c r="B327" s="38"/>
      <c r="C327" s="107" t="str">
        <f>MedarbejderData!D14</f>
        <v>a7</v>
      </c>
      <c r="D327" s="40" t="s">
        <v>11</v>
      </c>
      <c r="E327" s="41"/>
    </row>
    <row r="328" spans="1:5" ht="16.5" thickBot="1" x14ac:dyDescent="0.3">
      <c r="A328" s="42" t="s">
        <v>12</v>
      </c>
      <c r="B328" s="108" t="str">
        <f>MedarbejderData!C14</f>
        <v>l7</v>
      </c>
      <c r="C328" s="44">
        <f>Tidsregistrering!A3</f>
        <v>43753</v>
      </c>
      <c r="D328" s="364">
        <f>Tidsregistrering!B3</f>
        <v>43783</v>
      </c>
      <c r="E328" s="365"/>
    </row>
    <row r="329" spans="1:5" ht="32.25" thickBot="1" x14ac:dyDescent="0.4">
      <c r="A329" s="45" t="s">
        <v>13</v>
      </c>
      <c r="B329" s="46"/>
      <c r="C329" s="47" t="str">
        <f>MedarbejderData!B14</f>
        <v>n7</v>
      </c>
      <c r="D329" s="48" t="s">
        <v>14</v>
      </c>
      <c r="E329" s="49"/>
    </row>
    <row r="330" spans="1:5" ht="32.25" thickBot="1" x14ac:dyDescent="0.3">
      <c r="A330" s="50" t="s">
        <v>15</v>
      </c>
      <c r="B330" s="51" t="s">
        <v>16</v>
      </c>
      <c r="C330" s="52" t="s">
        <v>17</v>
      </c>
      <c r="D330" s="53" t="str">
        <f>Beregningsdata!J4</f>
        <v>Satser pr. 15/03-2019</v>
      </c>
      <c r="E330" s="54" t="s">
        <v>18</v>
      </c>
    </row>
    <row r="331" spans="1:5" ht="15.75" x14ac:dyDescent="0.25">
      <c r="A331" s="55" t="s">
        <v>19</v>
      </c>
      <c r="B331" s="56"/>
      <c r="C331" s="57" t="s">
        <v>20</v>
      </c>
      <c r="D331" s="58">
        <f>Beregningsdata!J5</f>
        <v>127.48</v>
      </c>
      <c r="E331" s="57" t="s">
        <v>21</v>
      </c>
    </row>
    <row r="332" spans="1:5" ht="15.75" x14ac:dyDescent="0.25">
      <c r="A332" s="56" t="s">
        <v>22</v>
      </c>
      <c r="B332" s="56"/>
      <c r="C332" s="57" t="s">
        <v>23</v>
      </c>
      <c r="D332" s="58">
        <f>Beregningsdata!J6</f>
        <v>108.5</v>
      </c>
      <c r="E332" s="60" t="s">
        <v>24</v>
      </c>
    </row>
    <row r="333" spans="1:5" ht="15.75" x14ac:dyDescent="0.25">
      <c r="A333" s="56" t="s">
        <v>25</v>
      </c>
      <c r="B333" s="61">
        <f>Tidsregistrering!J327</f>
        <v>0</v>
      </c>
      <c r="C333" s="57" t="s">
        <v>26</v>
      </c>
      <c r="D333" s="58">
        <f>Beregningsdata!J7</f>
        <v>143.56</v>
      </c>
      <c r="E333" s="57" t="s">
        <v>27</v>
      </c>
    </row>
    <row r="334" spans="1:5" ht="15.75" x14ac:dyDescent="0.25">
      <c r="A334" s="56" t="s">
        <v>28</v>
      </c>
      <c r="B334" s="65">
        <f>IF(MedarbejderData!H14=1,B333,0)</f>
        <v>0</v>
      </c>
      <c r="C334" s="57" t="s">
        <v>29</v>
      </c>
      <c r="D334" s="58">
        <f>Beregningsdata!J8</f>
        <v>3.65</v>
      </c>
      <c r="E334" s="63" t="s">
        <v>30</v>
      </c>
    </row>
    <row r="335" spans="1:5" ht="16.5" thickBot="1" x14ac:dyDescent="0.3">
      <c r="A335" s="64" t="s">
        <v>31</v>
      </c>
      <c r="B335" s="166">
        <f>IF(MedarbejderData!J14=1,B333,0)</f>
        <v>0</v>
      </c>
      <c r="C335" s="66" t="s">
        <v>32</v>
      </c>
      <c r="D335" s="58">
        <f>Beregningsdata!J9</f>
        <v>4.6500000000000004</v>
      </c>
      <c r="E335" s="68" t="s">
        <v>33</v>
      </c>
    </row>
    <row r="336" spans="1:5" ht="15.75" x14ac:dyDescent="0.25">
      <c r="A336" s="69"/>
      <c r="B336" s="167" t="e">
        <f ca="1">MedarbejderData!K14</f>
        <v>#NAME?</v>
      </c>
      <c r="C336" s="70" t="s">
        <v>34</v>
      </c>
      <c r="D336" s="58">
        <f>Beregningsdata!J10</f>
        <v>2.77</v>
      </c>
      <c r="E336" s="71" t="s">
        <v>35</v>
      </c>
    </row>
    <row r="337" spans="1:5" ht="15.75" x14ac:dyDescent="0.25">
      <c r="A337" s="72"/>
      <c r="B337" s="145" t="e">
        <f ca="1">MedarbejderData!L14</f>
        <v>#NAME?</v>
      </c>
      <c r="C337" s="73" t="s">
        <v>36</v>
      </c>
      <c r="D337" s="58">
        <f>Beregningsdata!J11</f>
        <v>5.54</v>
      </c>
      <c r="E337" s="74" t="s">
        <v>35</v>
      </c>
    </row>
    <row r="338" spans="1:5" ht="16.5" thickBot="1" x14ac:dyDescent="0.3">
      <c r="A338" s="75"/>
      <c r="B338" s="146" t="e">
        <f ca="1">MedarbejderData!M14</f>
        <v>#NAME?</v>
      </c>
      <c r="C338" s="76" t="s">
        <v>37</v>
      </c>
      <c r="D338" s="58">
        <f>Beregningsdata!J12</f>
        <v>8.3000000000000007</v>
      </c>
      <c r="E338" s="77" t="s">
        <v>35</v>
      </c>
    </row>
    <row r="339" spans="1:5" ht="15.75" x14ac:dyDescent="0.25">
      <c r="A339" s="55" t="s">
        <v>25</v>
      </c>
      <c r="B339" s="78">
        <f>IF(MedarbejderData!I14=1,B333,0)</f>
        <v>0</v>
      </c>
      <c r="C339" s="79" t="s">
        <v>38</v>
      </c>
      <c r="D339" s="58">
        <f>Beregningsdata!J13</f>
        <v>4</v>
      </c>
      <c r="E339" s="80" t="s">
        <v>39</v>
      </c>
    </row>
    <row r="340" spans="1:5" ht="15.75" x14ac:dyDescent="0.25">
      <c r="A340" s="56" t="s">
        <v>40</v>
      </c>
      <c r="B340" s="56">
        <f>Tidsregistrering!M327</f>
        <v>0</v>
      </c>
      <c r="C340" s="57" t="s">
        <v>41</v>
      </c>
      <c r="D340" s="58">
        <f>Beregningsdata!J14</f>
        <v>14.98</v>
      </c>
      <c r="E340" s="57" t="s">
        <v>42</v>
      </c>
    </row>
    <row r="341" spans="1:5" ht="15.75" x14ac:dyDescent="0.25">
      <c r="A341" s="56" t="s">
        <v>43</v>
      </c>
      <c r="B341" s="56">
        <f>Tidsregistrering!N327</f>
        <v>0</v>
      </c>
      <c r="C341" s="57" t="s">
        <v>44</v>
      </c>
      <c r="D341" s="58">
        <f>Beregningsdata!J15</f>
        <v>19.190000000000001</v>
      </c>
      <c r="E341" s="57" t="s">
        <v>45</v>
      </c>
    </row>
    <row r="342" spans="1:5" ht="15.75" x14ac:dyDescent="0.25">
      <c r="A342" s="81" t="s">
        <v>46</v>
      </c>
      <c r="B342" s="81">
        <f>Tidsregistrering!O327</f>
        <v>0</v>
      </c>
      <c r="C342" s="57" t="s">
        <v>47</v>
      </c>
      <c r="D342" s="58">
        <f>Beregningsdata!J16</f>
        <v>22.7</v>
      </c>
      <c r="E342" s="57" t="s">
        <v>48</v>
      </c>
    </row>
    <row r="343" spans="1:5" ht="15.75" x14ac:dyDescent="0.25">
      <c r="A343" s="81" t="s">
        <v>49</v>
      </c>
      <c r="B343" s="65">
        <f>IF(MedarbejderData!Q14=1,B333,0)</f>
        <v>0</v>
      </c>
      <c r="C343" s="57" t="s">
        <v>50</v>
      </c>
      <c r="D343" s="58">
        <f>Beregningsdata!J17</f>
        <v>7.13</v>
      </c>
      <c r="E343" s="57" t="s">
        <v>51</v>
      </c>
    </row>
    <row r="344" spans="1:5" ht="15.75" x14ac:dyDescent="0.25">
      <c r="A344" s="81" t="s">
        <v>52</v>
      </c>
      <c r="B344" s="65">
        <f>IF(MedarbejderData!R14=1,B333,0)</f>
        <v>0</v>
      </c>
      <c r="C344" s="57" t="s">
        <v>53</v>
      </c>
      <c r="D344" s="58">
        <f>Beregningsdata!J18</f>
        <v>4.51</v>
      </c>
      <c r="E344" s="57" t="s">
        <v>54</v>
      </c>
    </row>
    <row r="345" spans="1:5" ht="15.75" x14ac:dyDescent="0.25">
      <c r="A345" s="81" t="s">
        <v>55</v>
      </c>
      <c r="B345" s="65">
        <f>IF(MedarbejderData!S14=1,B333,0)</f>
        <v>0</v>
      </c>
      <c r="C345" s="57" t="s">
        <v>56</v>
      </c>
      <c r="D345" s="58">
        <f>Beregningsdata!J19</f>
        <v>3.11</v>
      </c>
      <c r="E345" s="82"/>
    </row>
    <row r="346" spans="1:5" ht="15.75" x14ac:dyDescent="0.25">
      <c r="A346" s="56" t="s">
        <v>57</v>
      </c>
      <c r="B346" s="56">
        <f>Tidsregistrering!K327</f>
        <v>0</v>
      </c>
      <c r="C346" s="57" t="s">
        <v>58</v>
      </c>
      <c r="D346" s="58">
        <f>Beregningsdata!J20</f>
        <v>40.89</v>
      </c>
      <c r="E346" s="82"/>
    </row>
    <row r="347" spans="1:5" ht="15.75" x14ac:dyDescent="0.25">
      <c r="A347" s="56" t="s">
        <v>59</v>
      </c>
      <c r="B347" s="56">
        <f>Tidsregistrering!L327</f>
        <v>0</v>
      </c>
      <c r="C347" s="57" t="s">
        <v>60</v>
      </c>
      <c r="D347" s="58">
        <f>Beregningsdata!J21</f>
        <v>81.78</v>
      </c>
      <c r="E347" s="82"/>
    </row>
    <row r="348" spans="1:5" ht="15.75" x14ac:dyDescent="0.25">
      <c r="A348" s="56"/>
      <c r="B348" s="78">
        <f>IF(MedarbejderData!N14=1,Tidsregistrering!F327,0)</f>
        <v>0</v>
      </c>
      <c r="C348" s="57" t="s">
        <v>61</v>
      </c>
      <c r="D348" s="322">
        <f>IF(MedarbejderData!N14=1,Beregningsdata!D31,0)</f>
        <v>0</v>
      </c>
      <c r="E348" s="82"/>
    </row>
    <row r="349" spans="1:5" ht="15.75" x14ac:dyDescent="0.25">
      <c r="A349" s="56" t="s">
        <v>62</v>
      </c>
      <c r="B349" s="56"/>
      <c r="C349" s="57" t="s">
        <v>63</v>
      </c>
      <c r="D349" s="59">
        <f>Beregningsdata!J22</f>
        <v>3.54</v>
      </c>
      <c r="E349" s="57" t="s">
        <v>64</v>
      </c>
    </row>
    <row r="350" spans="1:5" ht="15.75" x14ac:dyDescent="0.25">
      <c r="A350" s="56" t="s">
        <v>65</v>
      </c>
      <c r="B350" s="150">
        <f>SUMIFS(Tidsregistrering!P292:P326,Tidsregistrering!D292:D326,"Syg")</f>
        <v>0</v>
      </c>
      <c r="C350" s="57" t="s">
        <v>66</v>
      </c>
      <c r="D350" s="83"/>
      <c r="E350" s="84" t="s">
        <v>67</v>
      </c>
    </row>
    <row r="351" spans="1:5" ht="16.5" thickBot="1" x14ac:dyDescent="0.3">
      <c r="A351" s="85" t="s">
        <v>68</v>
      </c>
      <c r="B351" s="85"/>
      <c r="C351" s="57" t="s">
        <v>69</v>
      </c>
      <c r="D351" s="67"/>
      <c r="E351" s="84" t="s">
        <v>70</v>
      </c>
    </row>
    <row r="352" spans="1:5" ht="16.5" thickBot="1" x14ac:dyDescent="0.3">
      <c r="A352" s="85" t="s">
        <v>71</v>
      </c>
      <c r="B352" s="85"/>
      <c r="C352" s="57" t="s">
        <v>72</v>
      </c>
      <c r="D352" s="59"/>
      <c r="E352" s="86" t="s">
        <v>73</v>
      </c>
    </row>
    <row r="353" spans="1:5" ht="15.75" x14ac:dyDescent="0.25">
      <c r="A353" s="85" t="s">
        <v>71</v>
      </c>
      <c r="B353" s="85"/>
      <c r="C353" s="57" t="s">
        <v>74</v>
      </c>
      <c r="D353" s="59"/>
      <c r="E353" s="86" t="s">
        <v>73</v>
      </c>
    </row>
    <row r="354" spans="1:5" ht="16.5" thickBot="1" x14ac:dyDescent="0.3">
      <c r="A354" s="87" t="s">
        <v>75</v>
      </c>
      <c r="B354" s="87"/>
      <c r="C354" s="88" t="s">
        <v>76</v>
      </c>
      <c r="D354" s="58" t="s">
        <v>15</v>
      </c>
      <c r="E354" s="89" t="s">
        <v>77</v>
      </c>
    </row>
    <row r="355" spans="1:5" ht="16.5" thickBot="1" x14ac:dyDescent="0.3">
      <c r="A355" s="85" t="s">
        <v>78</v>
      </c>
      <c r="B355" s="85"/>
      <c r="C355" s="57" t="s">
        <v>79</v>
      </c>
      <c r="D355" s="59"/>
      <c r="E355" s="90" t="s">
        <v>80</v>
      </c>
    </row>
    <row r="356" spans="1:5" ht="15.75" x14ac:dyDescent="0.25">
      <c r="A356" s="91" t="s">
        <v>81</v>
      </c>
      <c r="B356" s="92"/>
      <c r="C356" s="57" t="s">
        <v>82</v>
      </c>
      <c r="D356" s="93" t="s">
        <v>83</v>
      </c>
      <c r="E356" s="94"/>
    </row>
    <row r="357" spans="1:5" ht="15.75" x14ac:dyDescent="0.25">
      <c r="A357" s="91" t="s">
        <v>81</v>
      </c>
      <c r="B357" s="165">
        <f>SUMIFS(Tidsregistrering!P292:P326,Tidsregistrering!D292:D326,"Ferie")</f>
        <v>0</v>
      </c>
      <c r="C357" s="95" t="s">
        <v>84</v>
      </c>
      <c r="D357" s="96" t="s">
        <v>15</v>
      </c>
      <c r="E357" s="57"/>
    </row>
    <row r="358" spans="1:5" ht="15.75" x14ac:dyDescent="0.25">
      <c r="A358" s="91"/>
      <c r="B358" s="165">
        <f>SUMIFS(Tidsregistrering!P292:P326,Tidsregistrering!D292:D326,"Feriefridag")</f>
        <v>0</v>
      </c>
      <c r="C358" s="97" t="s">
        <v>85</v>
      </c>
      <c r="D358" s="96"/>
      <c r="E358" s="57"/>
    </row>
    <row r="359" spans="1:5" ht="15.75" x14ac:dyDescent="0.25">
      <c r="A359" s="91"/>
      <c r="B359" s="165">
        <f>SUMIFS(Tidsregistrering!P292:P326,Tidsregistrering!D292:D326,"Barsel")</f>
        <v>0</v>
      </c>
      <c r="C359" s="97" t="s">
        <v>107</v>
      </c>
      <c r="D359" s="96"/>
      <c r="E359" s="57"/>
    </row>
    <row r="360" spans="1:5" ht="15.75" x14ac:dyDescent="0.25">
      <c r="A360" s="91"/>
      <c r="B360" s="165">
        <f>SUMIFS(Tidsregistrering!P292:P326,Tidsregistrering!D292:D326,"Barns Sygedag")</f>
        <v>0</v>
      </c>
      <c r="C360" s="97" t="s">
        <v>111</v>
      </c>
      <c r="D360" s="96"/>
      <c r="E360" s="57"/>
    </row>
    <row r="361" spans="1:5" ht="16.5" thickBot="1" x14ac:dyDescent="0.3">
      <c r="A361" s="153"/>
      <c r="B361" s="166">
        <f>IF(MedarbejderData!O14=1,B333,0)</f>
        <v>0</v>
      </c>
      <c r="C361" s="97" t="s">
        <v>86</v>
      </c>
      <c r="D361" s="169">
        <f>MedarbejderData!P14</f>
        <v>0</v>
      </c>
      <c r="E361" s="94"/>
    </row>
    <row r="362" spans="1:5" ht="15.75" x14ac:dyDescent="0.25">
      <c r="A362" s="158">
        <v>1</v>
      </c>
      <c r="B362" s="159">
        <f>Tidsregistrering!D329</f>
        <v>0</v>
      </c>
      <c r="C362" s="277" t="s">
        <v>87</v>
      </c>
      <c r="D362" s="370">
        <f>Tidsregistrering!B329</f>
        <v>0</v>
      </c>
      <c r="E362" s="371"/>
    </row>
    <row r="363" spans="1:5" ht="15.75" x14ac:dyDescent="0.25">
      <c r="A363" s="161">
        <v>2</v>
      </c>
      <c r="B363" s="113">
        <f>Tidsregistrering!D330</f>
        <v>0</v>
      </c>
      <c r="C363" s="57" t="s">
        <v>87</v>
      </c>
      <c r="D363" s="366">
        <f>Tidsregistrering!B330</f>
        <v>0</v>
      </c>
      <c r="E363" s="367"/>
    </row>
    <row r="364" spans="1:5" ht="16.5" thickBot="1" x14ac:dyDescent="0.3">
      <c r="A364" s="162">
        <v>3</v>
      </c>
      <c r="B364" s="163">
        <f>Tidsregistrering!D331</f>
        <v>0</v>
      </c>
      <c r="C364" s="278" t="s">
        <v>87</v>
      </c>
      <c r="D364" s="368">
        <f>Tidsregistrering!B331</f>
        <v>0</v>
      </c>
      <c r="E364" s="369"/>
    </row>
    <row r="365" spans="1:5" ht="15.75" x14ac:dyDescent="0.25">
      <c r="A365" s="155" t="s">
        <v>88</v>
      </c>
      <c r="B365" s="156"/>
      <c r="C365" s="157"/>
      <c r="D365" s="99" t="s">
        <v>15</v>
      </c>
      <c r="E365" s="100" t="s">
        <v>89</v>
      </c>
    </row>
    <row r="366" spans="1:5" ht="15.75" x14ac:dyDescent="0.25">
      <c r="A366" s="101" t="s">
        <v>90</v>
      </c>
      <c r="B366" s="98"/>
      <c r="C366" s="102" t="s">
        <v>91</v>
      </c>
      <c r="D366" s="103"/>
      <c r="E366" s="104"/>
    </row>
    <row r="367" spans="1:5" ht="15.75" x14ac:dyDescent="0.25">
      <c r="A367" s="101" t="s">
        <v>92</v>
      </c>
      <c r="B367" s="98"/>
      <c r="C367" s="102" t="s">
        <v>93</v>
      </c>
      <c r="D367" s="103"/>
      <c r="E367" s="104"/>
    </row>
    <row r="368" spans="1:5" ht="15.75" x14ac:dyDescent="0.25">
      <c r="A368" s="101" t="s">
        <v>94</v>
      </c>
      <c r="B368" s="98"/>
      <c r="C368" s="105" t="s">
        <v>95</v>
      </c>
      <c r="D368" s="106"/>
      <c r="E368" s="104"/>
    </row>
    <row r="369" spans="1:5" ht="15.75" x14ac:dyDescent="0.25">
      <c r="A369" s="101" t="s">
        <v>96</v>
      </c>
      <c r="B369" s="98"/>
      <c r="C369" s="102" t="s">
        <v>97</v>
      </c>
      <c r="D369" s="103"/>
      <c r="E369" s="104"/>
    </row>
    <row r="370" spans="1:5" ht="15.75" x14ac:dyDescent="0.25">
      <c r="A370" s="101" t="s">
        <v>98</v>
      </c>
      <c r="B370" s="98"/>
      <c r="C370" s="105" t="s">
        <v>99</v>
      </c>
      <c r="D370" s="106"/>
      <c r="E370" s="104"/>
    </row>
    <row r="371" spans="1:5" ht="15.75" x14ac:dyDescent="0.25">
      <c r="A371" s="101" t="s">
        <v>100</v>
      </c>
      <c r="B371" s="98"/>
      <c r="C371" s="102" t="s">
        <v>101</v>
      </c>
      <c r="D371" s="103"/>
      <c r="E371" s="104"/>
    </row>
    <row r="372" spans="1:5" ht="15.75" x14ac:dyDescent="0.25">
      <c r="A372" s="101" t="s">
        <v>102</v>
      </c>
      <c r="B372" s="81"/>
      <c r="C372" s="102" t="s">
        <v>103</v>
      </c>
      <c r="D372" s="103"/>
      <c r="E372" s="104"/>
    </row>
    <row r="379" spans="1:5" x14ac:dyDescent="0.25">
      <c r="A379" s="36">
        <v>8</v>
      </c>
    </row>
    <row r="380" spans="1:5" ht="15.75" x14ac:dyDescent="0.25">
      <c r="A380" s="372" t="str">
        <f>Beregningsdata!E2</f>
        <v>Test</v>
      </c>
      <c r="B380" s="372"/>
      <c r="C380" s="373"/>
      <c r="D380" s="373"/>
      <c r="E380" s="373"/>
    </row>
    <row r="381" spans="1:5" ht="16.5" thickBot="1" x14ac:dyDescent="0.3">
      <c r="A381" s="37" t="s">
        <v>10</v>
      </c>
      <c r="B381" s="38"/>
      <c r="C381" s="107" t="str">
        <f>MedarbejderData!D15</f>
        <v>a8</v>
      </c>
      <c r="D381" s="40" t="s">
        <v>11</v>
      </c>
      <c r="E381" s="41"/>
    </row>
    <row r="382" spans="1:5" ht="16.5" thickBot="1" x14ac:dyDescent="0.3">
      <c r="A382" s="42" t="s">
        <v>12</v>
      </c>
      <c r="B382" s="108" t="str">
        <f>MedarbejderData!C15</f>
        <v>l8</v>
      </c>
      <c r="C382" s="44">
        <f>Tidsregistrering!A3</f>
        <v>43753</v>
      </c>
      <c r="D382" s="364">
        <f>Tidsregistrering!B3</f>
        <v>43783</v>
      </c>
      <c r="E382" s="365"/>
    </row>
    <row r="383" spans="1:5" ht="32.25" thickBot="1" x14ac:dyDescent="0.4">
      <c r="A383" s="45" t="s">
        <v>13</v>
      </c>
      <c r="B383" s="46"/>
      <c r="C383" s="47" t="str">
        <f>MedarbejderData!B15</f>
        <v>n8</v>
      </c>
      <c r="D383" s="48" t="s">
        <v>14</v>
      </c>
      <c r="E383" s="49"/>
    </row>
    <row r="384" spans="1:5" ht="32.25" thickBot="1" x14ac:dyDescent="0.3">
      <c r="A384" s="50" t="s">
        <v>15</v>
      </c>
      <c r="B384" s="51" t="s">
        <v>16</v>
      </c>
      <c r="C384" s="52" t="s">
        <v>17</v>
      </c>
      <c r="D384" s="53" t="str">
        <f>Beregningsdata!J4</f>
        <v>Satser pr. 15/03-2019</v>
      </c>
      <c r="E384" s="54" t="s">
        <v>18</v>
      </c>
    </row>
    <row r="385" spans="1:5" ht="15.75" x14ac:dyDescent="0.25">
      <c r="A385" s="55" t="s">
        <v>19</v>
      </c>
      <c r="B385" s="56"/>
      <c r="C385" s="57" t="s">
        <v>20</v>
      </c>
      <c r="D385" s="58">
        <f>Beregningsdata!J5</f>
        <v>127.48</v>
      </c>
      <c r="E385" s="57" t="s">
        <v>21</v>
      </c>
    </row>
    <row r="386" spans="1:5" ht="15.75" x14ac:dyDescent="0.25">
      <c r="A386" s="56" t="s">
        <v>22</v>
      </c>
      <c r="B386" s="56"/>
      <c r="C386" s="57" t="s">
        <v>23</v>
      </c>
      <c r="D386" s="58">
        <f>Beregningsdata!J6</f>
        <v>108.5</v>
      </c>
      <c r="E386" s="60" t="s">
        <v>24</v>
      </c>
    </row>
    <row r="387" spans="1:5" ht="15.75" x14ac:dyDescent="0.25">
      <c r="A387" s="56" t="s">
        <v>25</v>
      </c>
      <c r="B387" s="61">
        <f>Tidsregistrering!J374</f>
        <v>0</v>
      </c>
      <c r="C387" s="57" t="s">
        <v>26</v>
      </c>
      <c r="D387" s="58">
        <f>Beregningsdata!J7</f>
        <v>143.56</v>
      </c>
      <c r="E387" s="57" t="s">
        <v>27</v>
      </c>
    </row>
    <row r="388" spans="1:5" ht="15.75" x14ac:dyDescent="0.25">
      <c r="A388" s="56" t="s">
        <v>28</v>
      </c>
      <c r="B388" s="65">
        <f>IF(MedarbejderData!H15=1,B387,0)</f>
        <v>0</v>
      </c>
      <c r="C388" s="57" t="s">
        <v>29</v>
      </c>
      <c r="D388" s="58">
        <f>Beregningsdata!J8</f>
        <v>3.65</v>
      </c>
      <c r="E388" s="63" t="s">
        <v>30</v>
      </c>
    </row>
    <row r="389" spans="1:5" ht="16.5" thickBot="1" x14ac:dyDescent="0.3">
      <c r="A389" s="64" t="s">
        <v>31</v>
      </c>
      <c r="B389" s="166">
        <f>IF(MedarbejderData!J15=1,B387,0)</f>
        <v>0</v>
      </c>
      <c r="C389" s="66" t="s">
        <v>32</v>
      </c>
      <c r="D389" s="58">
        <f>Beregningsdata!J9</f>
        <v>4.6500000000000004</v>
      </c>
      <c r="E389" s="68" t="s">
        <v>33</v>
      </c>
    </row>
    <row r="390" spans="1:5" ht="15.75" x14ac:dyDescent="0.25">
      <c r="A390" s="69"/>
      <c r="B390" s="167" t="e">
        <f ca="1">MedarbejderData!K15</f>
        <v>#NAME?</v>
      </c>
      <c r="C390" s="70" t="s">
        <v>34</v>
      </c>
      <c r="D390" s="58">
        <f>Beregningsdata!J10</f>
        <v>2.77</v>
      </c>
      <c r="E390" s="71" t="s">
        <v>35</v>
      </c>
    </row>
    <row r="391" spans="1:5" ht="15.75" x14ac:dyDescent="0.25">
      <c r="A391" s="72"/>
      <c r="B391" s="145" t="e">
        <f ca="1">MedarbejderData!L15</f>
        <v>#NAME?</v>
      </c>
      <c r="C391" s="73" t="s">
        <v>36</v>
      </c>
      <c r="D391" s="58">
        <f>Beregningsdata!J11</f>
        <v>5.54</v>
      </c>
      <c r="E391" s="74" t="s">
        <v>35</v>
      </c>
    </row>
    <row r="392" spans="1:5" ht="16.5" thickBot="1" x14ac:dyDescent="0.3">
      <c r="A392" s="75"/>
      <c r="B392" s="146" t="e">
        <f ca="1">MedarbejderData!M15</f>
        <v>#NAME?</v>
      </c>
      <c r="C392" s="76" t="s">
        <v>37</v>
      </c>
      <c r="D392" s="58">
        <f>Beregningsdata!J12</f>
        <v>8.3000000000000007</v>
      </c>
      <c r="E392" s="77" t="s">
        <v>35</v>
      </c>
    </row>
    <row r="393" spans="1:5" ht="15.75" x14ac:dyDescent="0.25">
      <c r="A393" s="55" t="s">
        <v>25</v>
      </c>
      <c r="B393" s="78">
        <f>IF(MedarbejderData!I15=1,B387,0)</f>
        <v>0</v>
      </c>
      <c r="C393" s="79" t="s">
        <v>38</v>
      </c>
      <c r="D393" s="58">
        <f>Beregningsdata!J13</f>
        <v>4</v>
      </c>
      <c r="E393" s="80" t="s">
        <v>39</v>
      </c>
    </row>
    <row r="394" spans="1:5" ht="15.75" x14ac:dyDescent="0.25">
      <c r="A394" s="56" t="s">
        <v>40</v>
      </c>
      <c r="B394" s="56"/>
      <c r="C394" s="57" t="s">
        <v>41</v>
      </c>
      <c r="D394" s="58">
        <f>Beregningsdata!J14</f>
        <v>14.98</v>
      </c>
      <c r="E394" s="57" t="s">
        <v>42</v>
      </c>
    </row>
    <row r="395" spans="1:5" ht="15.75" x14ac:dyDescent="0.25">
      <c r="A395" s="56" t="s">
        <v>43</v>
      </c>
      <c r="B395" s="56"/>
      <c r="C395" s="57" t="s">
        <v>44</v>
      </c>
      <c r="D395" s="58">
        <f>Beregningsdata!J15</f>
        <v>19.190000000000001</v>
      </c>
      <c r="E395" s="57" t="s">
        <v>45</v>
      </c>
    </row>
    <row r="396" spans="1:5" ht="15.75" x14ac:dyDescent="0.25">
      <c r="A396" s="81" t="s">
        <v>46</v>
      </c>
      <c r="B396" s="81"/>
      <c r="C396" s="57" t="s">
        <v>47</v>
      </c>
      <c r="D396" s="58">
        <f>Beregningsdata!J16</f>
        <v>22.7</v>
      </c>
      <c r="E396" s="57" t="s">
        <v>48</v>
      </c>
    </row>
    <row r="397" spans="1:5" ht="15.75" x14ac:dyDescent="0.25">
      <c r="A397" s="81" t="s">
        <v>49</v>
      </c>
      <c r="B397" s="65">
        <f>IF(MedarbejderData!Q15=1,B387,0)</f>
        <v>0</v>
      </c>
      <c r="C397" s="57" t="s">
        <v>50</v>
      </c>
      <c r="D397" s="58">
        <f>Beregningsdata!J17</f>
        <v>7.13</v>
      </c>
      <c r="E397" s="57" t="s">
        <v>51</v>
      </c>
    </row>
    <row r="398" spans="1:5" ht="15.75" x14ac:dyDescent="0.25">
      <c r="A398" s="81" t="s">
        <v>52</v>
      </c>
      <c r="B398" s="65">
        <f>IF(MedarbejderData!R15=1,B387,0)</f>
        <v>0</v>
      </c>
      <c r="C398" s="57" t="s">
        <v>53</v>
      </c>
      <c r="D398" s="58">
        <f>Beregningsdata!J18</f>
        <v>4.51</v>
      </c>
      <c r="E398" s="57" t="s">
        <v>54</v>
      </c>
    </row>
    <row r="399" spans="1:5" ht="15.75" x14ac:dyDescent="0.25">
      <c r="A399" s="81" t="s">
        <v>55</v>
      </c>
      <c r="B399" s="65">
        <f>IF(MedarbejderData!S15=1,B387,0)</f>
        <v>0</v>
      </c>
      <c r="C399" s="57" t="s">
        <v>56</v>
      </c>
      <c r="D399" s="58">
        <f>Beregningsdata!J19</f>
        <v>3.11</v>
      </c>
      <c r="E399" s="82"/>
    </row>
    <row r="400" spans="1:5" ht="15.75" x14ac:dyDescent="0.25">
      <c r="A400" s="56" t="s">
        <v>57</v>
      </c>
      <c r="B400" s="56"/>
      <c r="C400" s="57" t="s">
        <v>58</v>
      </c>
      <c r="D400" s="58">
        <f>Beregningsdata!J20</f>
        <v>40.89</v>
      </c>
      <c r="E400" s="82"/>
    </row>
    <row r="401" spans="1:5" ht="15.75" x14ac:dyDescent="0.25">
      <c r="A401" s="56" t="s">
        <v>59</v>
      </c>
      <c r="B401" s="56"/>
      <c r="C401" s="57" t="s">
        <v>60</v>
      </c>
      <c r="D401" s="58">
        <f>Beregningsdata!J21</f>
        <v>81.78</v>
      </c>
      <c r="E401" s="82"/>
    </row>
    <row r="402" spans="1:5" ht="15.75" x14ac:dyDescent="0.25">
      <c r="A402" s="56"/>
      <c r="B402" s="78">
        <f>IF(MedarbejderData!N15=1,Tidsregistrering!F374,0)</f>
        <v>0</v>
      </c>
      <c r="C402" s="57" t="s">
        <v>61</v>
      </c>
      <c r="D402" s="322">
        <f>IF(MedarbejderData!N15=1,Beregningsdata!D31,0)</f>
        <v>0</v>
      </c>
      <c r="E402" s="82"/>
    </row>
    <row r="403" spans="1:5" ht="15.75" x14ac:dyDescent="0.25">
      <c r="A403" s="56" t="s">
        <v>62</v>
      </c>
      <c r="B403" s="56"/>
      <c r="C403" s="57" t="s">
        <v>63</v>
      </c>
      <c r="D403" s="59">
        <f>Beregningsdata!J22</f>
        <v>3.54</v>
      </c>
      <c r="E403" s="57" t="s">
        <v>64</v>
      </c>
    </row>
    <row r="404" spans="1:5" ht="15.75" x14ac:dyDescent="0.25">
      <c r="A404" s="56" t="s">
        <v>65</v>
      </c>
      <c r="B404" s="284">
        <f>SUMIFS(Tidsregistrering!P339:P373,Tidsregistrering!D339:D373,"Syg")</f>
        <v>0</v>
      </c>
      <c r="C404" s="57" t="s">
        <v>66</v>
      </c>
      <c r="D404" s="83"/>
      <c r="E404" s="84" t="s">
        <v>67</v>
      </c>
    </row>
    <row r="405" spans="1:5" ht="16.5" thickBot="1" x14ac:dyDescent="0.3">
      <c r="A405" s="85" t="s">
        <v>68</v>
      </c>
      <c r="B405" s="85"/>
      <c r="C405" s="57" t="s">
        <v>69</v>
      </c>
      <c r="D405" s="67"/>
      <c r="E405" s="84" t="s">
        <v>70</v>
      </c>
    </row>
    <row r="406" spans="1:5" ht="16.5" thickBot="1" x14ac:dyDescent="0.3">
      <c r="A406" s="85" t="s">
        <v>71</v>
      </c>
      <c r="B406" s="85"/>
      <c r="C406" s="57" t="s">
        <v>72</v>
      </c>
      <c r="D406" s="59"/>
      <c r="E406" s="86" t="s">
        <v>73</v>
      </c>
    </row>
    <row r="407" spans="1:5" ht="15.75" x14ac:dyDescent="0.25">
      <c r="A407" s="85" t="s">
        <v>71</v>
      </c>
      <c r="B407" s="85"/>
      <c r="C407" s="57" t="s">
        <v>74</v>
      </c>
      <c r="D407" s="59"/>
      <c r="E407" s="86" t="s">
        <v>73</v>
      </c>
    </row>
    <row r="408" spans="1:5" ht="16.5" thickBot="1" x14ac:dyDescent="0.3">
      <c r="A408" s="87" t="s">
        <v>75</v>
      </c>
      <c r="B408" s="87"/>
      <c r="C408" s="88" t="s">
        <v>76</v>
      </c>
      <c r="D408" s="58" t="s">
        <v>15</v>
      </c>
      <c r="E408" s="89" t="s">
        <v>77</v>
      </c>
    </row>
    <row r="409" spans="1:5" ht="16.5" thickBot="1" x14ac:dyDescent="0.3">
      <c r="A409" s="85" t="s">
        <v>78</v>
      </c>
      <c r="B409" s="85"/>
      <c r="C409" s="57" t="s">
        <v>79</v>
      </c>
      <c r="D409" s="59"/>
      <c r="E409" s="90" t="s">
        <v>80</v>
      </c>
    </row>
    <row r="410" spans="1:5" ht="15.75" x14ac:dyDescent="0.25">
      <c r="A410" s="91" t="s">
        <v>81</v>
      </c>
      <c r="B410" s="92"/>
      <c r="C410" s="57" t="s">
        <v>82</v>
      </c>
      <c r="D410" s="93" t="s">
        <v>83</v>
      </c>
      <c r="E410" s="94"/>
    </row>
    <row r="411" spans="1:5" ht="15.75" x14ac:dyDescent="0.25">
      <c r="A411" s="91" t="s">
        <v>81</v>
      </c>
      <c r="B411" s="285">
        <f>SUMIFS(Tidsregistrering!P339:P373,Tidsregistrering!D339:D373,"ferie")</f>
        <v>0</v>
      </c>
      <c r="C411" s="95" t="s">
        <v>84</v>
      </c>
      <c r="D411" s="96" t="s">
        <v>15</v>
      </c>
      <c r="E411" s="57"/>
    </row>
    <row r="412" spans="1:5" ht="15.75" x14ac:dyDescent="0.25">
      <c r="A412" s="91"/>
      <c r="B412" s="285">
        <f>SUMIFS(Tidsregistrering!P339:P373,Tidsregistrering!D339:D373,"Feriefridag")</f>
        <v>0</v>
      </c>
      <c r="C412" s="97" t="s">
        <v>85</v>
      </c>
      <c r="D412" s="96"/>
      <c r="E412" s="57"/>
    </row>
    <row r="413" spans="1:5" ht="15.75" x14ac:dyDescent="0.25">
      <c r="A413" s="91"/>
      <c r="B413" s="285">
        <f>SUMIFS(Tidsregistrering!P339:P373,Tidsregistrering!D339:D373,"Barsel")</f>
        <v>0</v>
      </c>
      <c r="C413" s="97" t="s">
        <v>107</v>
      </c>
      <c r="D413" s="96"/>
      <c r="E413" s="57"/>
    </row>
    <row r="414" spans="1:5" ht="15.75" x14ac:dyDescent="0.25">
      <c r="A414" s="91"/>
      <c r="B414" s="285">
        <f>SUMIFS(Tidsregistrering!P339:P373,Tidsregistrering!D339:D373,"Barns Sygedag")</f>
        <v>0</v>
      </c>
      <c r="C414" s="97" t="s">
        <v>111</v>
      </c>
      <c r="D414" s="96"/>
      <c r="E414" s="57"/>
    </row>
    <row r="415" spans="1:5" ht="16.5" thickBot="1" x14ac:dyDescent="0.3">
      <c r="A415" s="153"/>
      <c r="B415" s="78">
        <f>IF(MedarbejderData!O15=1,B387,0)</f>
        <v>0</v>
      </c>
      <c r="C415" s="97" t="s">
        <v>86</v>
      </c>
      <c r="D415" s="154">
        <v>15</v>
      </c>
      <c r="E415" s="94"/>
    </row>
    <row r="416" spans="1:5" ht="15.75" x14ac:dyDescent="0.25">
      <c r="A416" s="158">
        <v>1</v>
      </c>
      <c r="B416" s="159">
        <f>Tidsregistrering!D376</f>
        <v>0</v>
      </c>
      <c r="C416" s="277" t="s">
        <v>87</v>
      </c>
      <c r="D416" s="370">
        <f>Tidsregistrering!B376</f>
        <v>0</v>
      </c>
      <c r="E416" s="371"/>
    </row>
    <row r="417" spans="1:5" ht="15.75" x14ac:dyDescent="0.25">
      <c r="A417" s="161">
        <v>2</v>
      </c>
      <c r="B417" s="113">
        <f>Tidsregistrering!D377</f>
        <v>0</v>
      </c>
      <c r="C417" s="57" t="s">
        <v>87</v>
      </c>
      <c r="D417" s="366">
        <f>Tidsregistrering!B377</f>
        <v>0</v>
      </c>
      <c r="E417" s="367"/>
    </row>
    <row r="418" spans="1:5" ht="16.5" thickBot="1" x14ac:dyDescent="0.3">
      <c r="A418" s="162">
        <v>3</v>
      </c>
      <c r="B418" s="163">
        <f>Tidsregistrering!D378</f>
        <v>0</v>
      </c>
      <c r="C418" s="278" t="s">
        <v>87</v>
      </c>
      <c r="D418" s="368">
        <f>Tidsregistrering!B378</f>
        <v>0</v>
      </c>
      <c r="E418" s="369"/>
    </row>
    <row r="419" spans="1:5" ht="15.75" x14ac:dyDescent="0.25">
      <c r="A419" s="155" t="s">
        <v>88</v>
      </c>
      <c r="B419" s="156"/>
      <c r="C419" s="157"/>
      <c r="D419" s="99"/>
      <c r="E419" s="100"/>
    </row>
    <row r="420" spans="1:5" ht="15.75" x14ac:dyDescent="0.25">
      <c r="A420" s="101" t="s">
        <v>90</v>
      </c>
      <c r="B420" s="98"/>
      <c r="C420" s="102" t="s">
        <v>91</v>
      </c>
      <c r="D420" s="103"/>
      <c r="E420" s="104"/>
    </row>
    <row r="421" spans="1:5" ht="15.75" x14ac:dyDescent="0.25">
      <c r="A421" s="101" t="s">
        <v>92</v>
      </c>
      <c r="B421" s="98"/>
      <c r="C421" s="102" t="s">
        <v>93</v>
      </c>
      <c r="D421" s="103"/>
      <c r="E421" s="104"/>
    </row>
    <row r="422" spans="1:5" ht="15.75" x14ac:dyDescent="0.25">
      <c r="A422" s="101" t="s">
        <v>94</v>
      </c>
      <c r="B422" s="98"/>
      <c r="C422" s="105" t="s">
        <v>95</v>
      </c>
      <c r="D422" s="106"/>
      <c r="E422" s="104"/>
    </row>
    <row r="423" spans="1:5" ht="15.75" x14ac:dyDescent="0.25">
      <c r="A423" s="101" t="s">
        <v>96</v>
      </c>
      <c r="B423" s="98"/>
      <c r="C423" s="102" t="s">
        <v>97</v>
      </c>
      <c r="D423" s="103"/>
      <c r="E423" s="104"/>
    </row>
    <row r="424" spans="1:5" ht="15.75" x14ac:dyDescent="0.25">
      <c r="A424" s="101" t="s">
        <v>98</v>
      </c>
      <c r="B424" s="98"/>
      <c r="C424" s="105" t="s">
        <v>99</v>
      </c>
      <c r="D424" s="106"/>
      <c r="E424" s="104"/>
    </row>
    <row r="425" spans="1:5" ht="15.75" x14ac:dyDescent="0.25">
      <c r="A425" s="101" t="s">
        <v>100</v>
      </c>
      <c r="B425" s="98"/>
      <c r="C425" s="102" t="s">
        <v>101</v>
      </c>
      <c r="D425" s="103"/>
      <c r="E425" s="104"/>
    </row>
    <row r="426" spans="1:5" ht="15.75" x14ac:dyDescent="0.25">
      <c r="A426" s="101" t="s">
        <v>102</v>
      </c>
      <c r="B426" s="81"/>
      <c r="C426" s="102" t="s">
        <v>103</v>
      </c>
      <c r="D426" s="103"/>
      <c r="E426" s="104"/>
    </row>
    <row r="433" spans="1:5" x14ac:dyDescent="0.25">
      <c r="A433" s="36">
        <v>9</v>
      </c>
    </row>
    <row r="434" spans="1:5" ht="15.75" x14ac:dyDescent="0.25">
      <c r="A434" s="372" t="str">
        <f>Beregningsdata!E2</f>
        <v>Test</v>
      </c>
      <c r="B434" s="372"/>
      <c r="C434" s="373"/>
      <c r="D434" s="373"/>
      <c r="E434" s="373"/>
    </row>
    <row r="435" spans="1:5" ht="16.5" thickBot="1" x14ac:dyDescent="0.3">
      <c r="A435" s="37" t="s">
        <v>10</v>
      </c>
      <c r="B435" s="38"/>
      <c r="C435" s="107" t="str">
        <f>MedarbejderData!D16</f>
        <v>a9</v>
      </c>
      <c r="D435" s="40" t="s">
        <v>11</v>
      </c>
      <c r="E435" s="41"/>
    </row>
    <row r="436" spans="1:5" ht="16.5" thickBot="1" x14ac:dyDescent="0.3">
      <c r="A436" s="42" t="s">
        <v>12</v>
      </c>
      <c r="B436" s="108" t="str">
        <f>MedarbejderData!C16</f>
        <v>l9</v>
      </c>
      <c r="C436" s="110">
        <f>Tidsregistrering!A3</f>
        <v>43753</v>
      </c>
      <c r="D436" s="364">
        <f>Tidsregistrering!B3</f>
        <v>43783</v>
      </c>
      <c r="E436" s="365"/>
    </row>
    <row r="437" spans="1:5" ht="32.25" thickBot="1" x14ac:dyDescent="0.4">
      <c r="A437" s="45" t="s">
        <v>13</v>
      </c>
      <c r="B437" s="46"/>
      <c r="C437" s="47" t="str">
        <f>MedarbejderData!B16</f>
        <v>n9</v>
      </c>
      <c r="D437" s="48" t="s">
        <v>14</v>
      </c>
      <c r="E437" s="49"/>
    </row>
    <row r="438" spans="1:5" ht="32.25" thickBot="1" x14ac:dyDescent="0.3">
      <c r="A438" s="50" t="s">
        <v>15</v>
      </c>
      <c r="B438" s="51" t="s">
        <v>16</v>
      </c>
      <c r="C438" s="52" t="s">
        <v>17</v>
      </c>
      <c r="D438" s="53" t="str">
        <f>Beregningsdata!J4</f>
        <v>Satser pr. 15/03-2019</v>
      </c>
      <c r="E438" s="54" t="s">
        <v>18</v>
      </c>
    </row>
    <row r="439" spans="1:5" ht="15.75" x14ac:dyDescent="0.25">
      <c r="A439" s="55" t="s">
        <v>19</v>
      </c>
      <c r="B439" s="56"/>
      <c r="C439" s="57" t="s">
        <v>20</v>
      </c>
      <c r="D439" s="58">
        <f>Beregningsdata!J5</f>
        <v>127.48</v>
      </c>
      <c r="E439" s="57" t="s">
        <v>21</v>
      </c>
    </row>
    <row r="440" spans="1:5" ht="15.75" x14ac:dyDescent="0.25">
      <c r="A440" s="56" t="s">
        <v>22</v>
      </c>
      <c r="B440" s="56"/>
      <c r="C440" s="57" t="s">
        <v>23</v>
      </c>
      <c r="D440" s="58">
        <f>Beregningsdata!J6</f>
        <v>108.5</v>
      </c>
      <c r="E440" s="60" t="s">
        <v>24</v>
      </c>
    </row>
    <row r="441" spans="1:5" ht="15.75" x14ac:dyDescent="0.25">
      <c r="A441" s="56" t="s">
        <v>25</v>
      </c>
      <c r="B441" s="61">
        <f>Tidsregistrering!J421</f>
        <v>0</v>
      </c>
      <c r="C441" s="57" t="s">
        <v>26</v>
      </c>
      <c r="D441" s="58">
        <f>Beregningsdata!J7</f>
        <v>143.56</v>
      </c>
      <c r="E441" s="57" t="s">
        <v>27</v>
      </c>
    </row>
    <row r="442" spans="1:5" ht="15.75" x14ac:dyDescent="0.25">
      <c r="A442" s="56" t="s">
        <v>28</v>
      </c>
      <c r="B442" s="65">
        <f>IF(MedarbejderData!H16=1,B441,0)</f>
        <v>0</v>
      </c>
      <c r="C442" s="57" t="s">
        <v>29</v>
      </c>
      <c r="D442" s="58">
        <f>Beregningsdata!J8</f>
        <v>3.65</v>
      </c>
      <c r="E442" s="63" t="s">
        <v>30</v>
      </c>
    </row>
    <row r="443" spans="1:5" ht="16.5" thickBot="1" x14ac:dyDescent="0.3">
      <c r="A443" s="64" t="s">
        <v>31</v>
      </c>
      <c r="B443" s="166">
        <f>IF(MedarbejderData!J16=1,B441,0)</f>
        <v>0</v>
      </c>
      <c r="C443" s="66" t="s">
        <v>32</v>
      </c>
      <c r="D443" s="58">
        <f>Beregningsdata!J9</f>
        <v>4.6500000000000004</v>
      </c>
      <c r="E443" s="68" t="s">
        <v>33</v>
      </c>
    </row>
    <row r="444" spans="1:5" ht="15.75" x14ac:dyDescent="0.25">
      <c r="A444" s="69"/>
      <c r="B444" s="167" t="e">
        <f ca="1">MedarbejderData!K16</f>
        <v>#NAME?</v>
      </c>
      <c r="C444" s="70" t="s">
        <v>34</v>
      </c>
      <c r="D444" s="58">
        <f>Beregningsdata!J10</f>
        <v>2.77</v>
      </c>
      <c r="E444" s="71" t="s">
        <v>35</v>
      </c>
    </row>
    <row r="445" spans="1:5" ht="15.75" x14ac:dyDescent="0.25">
      <c r="A445" s="72"/>
      <c r="B445" s="145" t="e">
        <f ca="1">MedarbejderData!L16</f>
        <v>#NAME?</v>
      </c>
      <c r="C445" s="73" t="s">
        <v>36</v>
      </c>
      <c r="D445" s="58">
        <f>Beregningsdata!J11</f>
        <v>5.54</v>
      </c>
      <c r="E445" s="74" t="s">
        <v>35</v>
      </c>
    </row>
    <row r="446" spans="1:5" ht="16.5" thickBot="1" x14ac:dyDescent="0.3">
      <c r="A446" s="75"/>
      <c r="B446" s="146" t="e">
        <f ca="1">MedarbejderData!M16</f>
        <v>#NAME?</v>
      </c>
      <c r="C446" s="76" t="s">
        <v>37</v>
      </c>
      <c r="D446" s="58">
        <f>Beregningsdata!J12</f>
        <v>8.3000000000000007</v>
      </c>
      <c r="E446" s="77" t="s">
        <v>35</v>
      </c>
    </row>
    <row r="447" spans="1:5" ht="15.75" x14ac:dyDescent="0.25">
      <c r="A447" s="55" t="s">
        <v>25</v>
      </c>
      <c r="B447" s="78">
        <f>IF(MedarbejderData!I16=1,B441,0)</f>
        <v>0</v>
      </c>
      <c r="C447" s="79" t="s">
        <v>38</v>
      </c>
      <c r="D447" s="58">
        <f>Beregningsdata!J13</f>
        <v>4</v>
      </c>
      <c r="E447" s="80" t="s">
        <v>39</v>
      </c>
    </row>
    <row r="448" spans="1:5" ht="15.75" x14ac:dyDescent="0.25">
      <c r="A448" s="56" t="s">
        <v>40</v>
      </c>
      <c r="B448" s="56">
        <f>Tidsregistrering!M421</f>
        <v>0</v>
      </c>
      <c r="C448" s="57" t="s">
        <v>41</v>
      </c>
      <c r="D448" s="58">
        <f>Beregningsdata!J14</f>
        <v>14.98</v>
      </c>
      <c r="E448" s="57" t="s">
        <v>42</v>
      </c>
    </row>
    <row r="449" spans="1:5" ht="15.75" x14ac:dyDescent="0.25">
      <c r="A449" s="56" t="s">
        <v>43</v>
      </c>
      <c r="B449" s="56">
        <f>Tidsregistrering!N421</f>
        <v>0</v>
      </c>
      <c r="C449" s="57" t="s">
        <v>44</v>
      </c>
      <c r="D449" s="58">
        <f>Beregningsdata!J15</f>
        <v>19.190000000000001</v>
      </c>
      <c r="E449" s="57" t="s">
        <v>45</v>
      </c>
    </row>
    <row r="450" spans="1:5" ht="15.75" x14ac:dyDescent="0.25">
      <c r="A450" s="81" t="s">
        <v>46</v>
      </c>
      <c r="B450" s="81">
        <f>Tidsregistrering!O421</f>
        <v>0</v>
      </c>
      <c r="C450" s="57" t="s">
        <v>47</v>
      </c>
      <c r="D450" s="58">
        <f>Beregningsdata!J16</f>
        <v>22.7</v>
      </c>
      <c r="E450" s="57" t="s">
        <v>48</v>
      </c>
    </row>
    <row r="451" spans="1:5" ht="15.75" x14ac:dyDescent="0.25">
      <c r="A451" s="81" t="s">
        <v>49</v>
      </c>
      <c r="B451" s="65">
        <f>IF(MedarbejderData!Q16=1,B441,0)</f>
        <v>0</v>
      </c>
      <c r="C451" s="57" t="s">
        <v>50</v>
      </c>
      <c r="D451" s="58">
        <f>Beregningsdata!J17</f>
        <v>7.13</v>
      </c>
      <c r="E451" s="57" t="s">
        <v>51</v>
      </c>
    </row>
    <row r="452" spans="1:5" ht="15.75" x14ac:dyDescent="0.25">
      <c r="A452" s="81" t="s">
        <v>52</v>
      </c>
      <c r="B452" s="65">
        <f>IF(MedarbejderData!R16=1,B441,0)</f>
        <v>0</v>
      </c>
      <c r="C452" s="57" t="s">
        <v>53</v>
      </c>
      <c r="D452" s="58">
        <f>Beregningsdata!J18</f>
        <v>4.51</v>
      </c>
      <c r="E452" s="57" t="s">
        <v>54</v>
      </c>
    </row>
    <row r="453" spans="1:5" ht="15.75" x14ac:dyDescent="0.25">
      <c r="A453" s="81" t="s">
        <v>55</v>
      </c>
      <c r="B453" s="65">
        <f>IF(MedarbejderData!S16=1,B441,0)</f>
        <v>0</v>
      </c>
      <c r="C453" s="57" t="s">
        <v>56</v>
      </c>
      <c r="D453" s="58">
        <f>Beregningsdata!J19</f>
        <v>3.11</v>
      </c>
      <c r="E453" s="82"/>
    </row>
    <row r="454" spans="1:5" ht="15.75" x14ac:dyDescent="0.25">
      <c r="A454" s="56" t="s">
        <v>57</v>
      </c>
      <c r="B454" s="56">
        <f>Tidsregistrering!K421</f>
        <v>0</v>
      </c>
      <c r="C454" s="57" t="s">
        <v>58</v>
      </c>
      <c r="D454" s="58">
        <f>Beregningsdata!J20</f>
        <v>40.89</v>
      </c>
      <c r="E454" s="82"/>
    </row>
    <row r="455" spans="1:5" ht="15.75" x14ac:dyDescent="0.25">
      <c r="A455" s="56" t="s">
        <v>59</v>
      </c>
      <c r="B455" s="56">
        <f>Tidsregistrering!L421</f>
        <v>0</v>
      </c>
      <c r="C455" s="57" t="s">
        <v>60</v>
      </c>
      <c r="D455" s="58">
        <f>Beregningsdata!J21</f>
        <v>81.78</v>
      </c>
      <c r="E455" s="82"/>
    </row>
    <row r="456" spans="1:5" ht="15.75" x14ac:dyDescent="0.25">
      <c r="A456" s="56"/>
      <c r="B456" s="78">
        <f>IF(MedarbejderData!N16=1,Tidsregistrering!F421,0)</f>
        <v>0</v>
      </c>
      <c r="C456" s="57" t="s">
        <v>61</v>
      </c>
      <c r="D456" s="322">
        <f>IF(MedarbejderData!N16=1,Beregningsdata!D31,0)</f>
        <v>0</v>
      </c>
      <c r="E456" s="82"/>
    </row>
    <row r="457" spans="1:5" ht="15.75" x14ac:dyDescent="0.25">
      <c r="A457" s="56" t="s">
        <v>62</v>
      </c>
      <c r="B457" s="56"/>
      <c r="C457" s="57" t="s">
        <v>63</v>
      </c>
      <c r="D457" s="59">
        <f>Beregningsdata!J22</f>
        <v>3.54</v>
      </c>
      <c r="E457" s="57" t="s">
        <v>64</v>
      </c>
    </row>
    <row r="458" spans="1:5" ht="15.75" x14ac:dyDescent="0.25">
      <c r="A458" s="56" t="s">
        <v>65</v>
      </c>
      <c r="B458" s="284">
        <f>SUMIFS(Tidsregistrering!P386:P420,Tidsregistrering!D386:D420,"Syg")</f>
        <v>0</v>
      </c>
      <c r="C458" s="57" t="s">
        <v>66</v>
      </c>
      <c r="D458" s="83"/>
      <c r="E458" s="84" t="s">
        <v>67</v>
      </c>
    </row>
    <row r="459" spans="1:5" ht="16.5" thickBot="1" x14ac:dyDescent="0.3">
      <c r="A459" s="85" t="s">
        <v>68</v>
      </c>
      <c r="B459" s="85"/>
      <c r="C459" s="57" t="s">
        <v>69</v>
      </c>
      <c r="D459" s="67"/>
      <c r="E459" s="84" t="s">
        <v>70</v>
      </c>
    </row>
    <row r="460" spans="1:5" ht="16.5" thickBot="1" x14ac:dyDescent="0.3">
      <c r="A460" s="85" t="s">
        <v>71</v>
      </c>
      <c r="B460" s="85"/>
      <c r="C460" s="57" t="s">
        <v>72</v>
      </c>
      <c r="D460" s="59"/>
      <c r="E460" s="86" t="s">
        <v>73</v>
      </c>
    </row>
    <row r="461" spans="1:5" ht="15.75" x14ac:dyDescent="0.25">
      <c r="A461" s="85" t="s">
        <v>71</v>
      </c>
      <c r="B461" s="85"/>
      <c r="C461" s="57" t="s">
        <v>74</v>
      </c>
      <c r="D461" s="59"/>
      <c r="E461" s="86" t="s">
        <v>73</v>
      </c>
    </row>
    <row r="462" spans="1:5" ht="16.5" thickBot="1" x14ac:dyDescent="0.3">
      <c r="A462" s="87" t="s">
        <v>75</v>
      </c>
      <c r="B462" s="87"/>
      <c r="C462" s="88" t="s">
        <v>76</v>
      </c>
      <c r="D462" s="58" t="s">
        <v>15</v>
      </c>
      <c r="E462" s="89" t="s">
        <v>77</v>
      </c>
    </row>
    <row r="463" spans="1:5" ht="16.5" thickBot="1" x14ac:dyDescent="0.3">
      <c r="A463" s="85" t="s">
        <v>78</v>
      </c>
      <c r="B463" s="85"/>
      <c r="C463" s="57" t="s">
        <v>79</v>
      </c>
      <c r="D463" s="59"/>
      <c r="E463" s="90" t="s">
        <v>80</v>
      </c>
    </row>
    <row r="464" spans="1:5" ht="15.75" x14ac:dyDescent="0.25">
      <c r="A464" s="91" t="s">
        <v>81</v>
      </c>
      <c r="B464" s="92"/>
      <c r="C464" s="57" t="s">
        <v>82</v>
      </c>
      <c r="D464" s="93" t="s">
        <v>83</v>
      </c>
      <c r="E464" s="94"/>
    </row>
    <row r="465" spans="1:5" ht="15.75" x14ac:dyDescent="0.25">
      <c r="A465" s="91" t="s">
        <v>81</v>
      </c>
      <c r="B465" s="285">
        <f>SUMIFS(Tidsregistrering!P386:P420,Tidsregistrering!D386:D420,"Ferie")</f>
        <v>0</v>
      </c>
      <c r="C465" s="95" t="s">
        <v>84</v>
      </c>
      <c r="D465" s="96" t="s">
        <v>15</v>
      </c>
      <c r="E465" s="57"/>
    </row>
    <row r="466" spans="1:5" ht="15.75" x14ac:dyDescent="0.25">
      <c r="A466" s="91"/>
      <c r="B466" s="285">
        <f>SUMIFS(Tidsregistrering!P386:P420,Tidsregistrering!D386:D420,"Feriefridag")</f>
        <v>0</v>
      </c>
      <c r="C466" s="97" t="s">
        <v>85</v>
      </c>
      <c r="D466" s="96"/>
      <c r="E466" s="57"/>
    </row>
    <row r="467" spans="1:5" ht="15.75" x14ac:dyDescent="0.25">
      <c r="A467" s="91"/>
      <c r="B467" s="285">
        <f>SUMIFS(Tidsregistrering!P386:P420,Tidsregistrering!D386:D420,"Barsel")</f>
        <v>0</v>
      </c>
      <c r="C467" s="97" t="s">
        <v>107</v>
      </c>
      <c r="D467" s="96"/>
      <c r="E467" s="57"/>
    </row>
    <row r="468" spans="1:5" ht="15.75" x14ac:dyDescent="0.25">
      <c r="A468" s="91"/>
      <c r="B468" s="285">
        <f>SUMIFS(Tidsregistrering!P386:P420,Tidsregistrering!D386:D420,"Barns Sygedag")</f>
        <v>0</v>
      </c>
      <c r="C468" s="97" t="s">
        <v>111</v>
      </c>
      <c r="D468" s="96"/>
      <c r="E468" s="57"/>
    </row>
    <row r="469" spans="1:5" ht="16.5" thickBot="1" x14ac:dyDescent="0.3">
      <c r="A469" s="153"/>
      <c r="B469" s="78">
        <f>IF(MedarbejderData!O16=1,B441,0)</f>
        <v>0</v>
      </c>
      <c r="C469" s="97" t="s">
        <v>86</v>
      </c>
      <c r="D469" s="154">
        <v>15</v>
      </c>
      <c r="E469" s="94"/>
    </row>
    <row r="470" spans="1:5" ht="15.75" x14ac:dyDescent="0.25">
      <c r="A470" s="158">
        <v>1</v>
      </c>
      <c r="B470" s="159">
        <f>Tidsregistrering!D423</f>
        <v>0</v>
      </c>
      <c r="C470" s="277" t="s">
        <v>87</v>
      </c>
      <c r="D470" s="370">
        <f>Tidsregistrering!B423</f>
        <v>0</v>
      </c>
      <c r="E470" s="371"/>
    </row>
    <row r="471" spans="1:5" ht="15.75" x14ac:dyDescent="0.25">
      <c r="A471" s="161">
        <v>2</v>
      </c>
      <c r="B471" s="113">
        <f>Tidsregistrering!D424</f>
        <v>0</v>
      </c>
      <c r="C471" s="57" t="s">
        <v>87</v>
      </c>
      <c r="D471" s="366">
        <f>Tidsregistrering!B424</f>
        <v>0</v>
      </c>
      <c r="E471" s="367"/>
    </row>
    <row r="472" spans="1:5" ht="16.5" thickBot="1" x14ac:dyDescent="0.3">
      <c r="A472" s="162">
        <v>3</v>
      </c>
      <c r="B472" s="163">
        <f>Tidsregistrering!D425</f>
        <v>0</v>
      </c>
      <c r="C472" s="278" t="s">
        <v>87</v>
      </c>
      <c r="D472" s="368">
        <f>Tidsregistrering!B425</f>
        <v>0</v>
      </c>
      <c r="E472" s="369"/>
    </row>
    <row r="473" spans="1:5" ht="15.75" x14ac:dyDescent="0.25">
      <c r="A473" s="155" t="s">
        <v>88</v>
      </c>
      <c r="B473" s="156"/>
      <c r="C473" s="157"/>
      <c r="D473" s="99" t="s">
        <v>15</v>
      </c>
      <c r="E473" s="100" t="s">
        <v>89</v>
      </c>
    </row>
    <row r="474" spans="1:5" ht="15.75" x14ac:dyDescent="0.25">
      <c r="A474" s="101" t="s">
        <v>90</v>
      </c>
      <c r="B474" s="98"/>
      <c r="C474" s="102" t="s">
        <v>91</v>
      </c>
      <c r="D474" s="103"/>
      <c r="E474" s="104"/>
    </row>
    <row r="475" spans="1:5" ht="15.75" x14ac:dyDescent="0.25">
      <c r="A475" s="101" t="s">
        <v>92</v>
      </c>
      <c r="B475" s="98"/>
      <c r="C475" s="102" t="s">
        <v>93</v>
      </c>
      <c r="D475" s="103"/>
      <c r="E475" s="104"/>
    </row>
    <row r="476" spans="1:5" ht="15.75" x14ac:dyDescent="0.25">
      <c r="A476" s="101" t="s">
        <v>94</v>
      </c>
      <c r="B476" s="98"/>
      <c r="C476" s="105" t="s">
        <v>95</v>
      </c>
      <c r="D476" s="106"/>
      <c r="E476" s="104"/>
    </row>
    <row r="477" spans="1:5" ht="15.75" x14ac:dyDescent="0.25">
      <c r="A477" s="101" t="s">
        <v>96</v>
      </c>
      <c r="B477" s="98"/>
      <c r="C477" s="102" t="s">
        <v>97</v>
      </c>
      <c r="D477" s="103"/>
      <c r="E477" s="104"/>
    </row>
    <row r="478" spans="1:5" ht="15.75" x14ac:dyDescent="0.25">
      <c r="A478" s="101" t="s">
        <v>98</v>
      </c>
      <c r="B478" s="98"/>
      <c r="C478" s="105" t="s">
        <v>99</v>
      </c>
      <c r="D478" s="106"/>
      <c r="E478" s="104"/>
    </row>
    <row r="479" spans="1:5" ht="15.75" x14ac:dyDescent="0.25">
      <c r="A479" s="101" t="s">
        <v>100</v>
      </c>
      <c r="B479" s="98"/>
      <c r="C479" s="102" t="s">
        <v>101</v>
      </c>
      <c r="D479" s="103"/>
      <c r="E479" s="104"/>
    </row>
    <row r="480" spans="1:5" ht="15.75" x14ac:dyDescent="0.25">
      <c r="A480" s="101" t="s">
        <v>102</v>
      </c>
      <c r="B480" s="81"/>
      <c r="C480" s="102" t="s">
        <v>103</v>
      </c>
      <c r="D480" s="103"/>
      <c r="E480" s="104"/>
    </row>
    <row r="487" spans="1:5" x14ac:dyDescent="0.25">
      <c r="A487" s="36">
        <v>10</v>
      </c>
    </row>
    <row r="488" spans="1:5" ht="15.75" x14ac:dyDescent="0.25">
      <c r="A488" s="372" t="str">
        <f>Beregningsdata!E2</f>
        <v>Test</v>
      </c>
      <c r="B488" s="372"/>
      <c r="C488" s="373"/>
      <c r="D488" s="373"/>
      <c r="E488" s="373"/>
    </row>
    <row r="489" spans="1:5" ht="16.5" thickBot="1" x14ac:dyDescent="0.3">
      <c r="A489" s="37" t="s">
        <v>10</v>
      </c>
      <c r="B489" s="38"/>
      <c r="C489" s="107" t="str">
        <f>MedarbejderData!D17</f>
        <v>a10</v>
      </c>
      <c r="D489" s="40" t="s">
        <v>11</v>
      </c>
      <c r="E489" s="41"/>
    </row>
    <row r="490" spans="1:5" ht="16.5" thickBot="1" x14ac:dyDescent="0.3">
      <c r="A490" s="42" t="s">
        <v>12</v>
      </c>
      <c r="B490" s="108" t="str">
        <f>MedarbejderData!C17</f>
        <v>l10</v>
      </c>
      <c r="C490" s="44">
        <f>Tidsregistrering!A3</f>
        <v>43753</v>
      </c>
      <c r="D490" s="364">
        <f>Tidsregistrering!B3</f>
        <v>43783</v>
      </c>
      <c r="E490" s="365"/>
    </row>
    <row r="491" spans="1:5" ht="32.25" thickBot="1" x14ac:dyDescent="0.4">
      <c r="A491" s="45" t="s">
        <v>13</v>
      </c>
      <c r="B491" s="46"/>
      <c r="C491" s="47" t="str">
        <f>MedarbejderData!B17</f>
        <v>n10</v>
      </c>
      <c r="D491" s="48" t="s">
        <v>14</v>
      </c>
      <c r="E491" s="49"/>
    </row>
    <row r="492" spans="1:5" ht="32.25" thickBot="1" x14ac:dyDescent="0.3">
      <c r="A492" s="50" t="s">
        <v>15</v>
      </c>
      <c r="B492" s="51" t="s">
        <v>16</v>
      </c>
      <c r="C492" s="52" t="s">
        <v>17</v>
      </c>
      <c r="D492" s="53" t="str">
        <f>Beregningsdata!J4</f>
        <v>Satser pr. 15/03-2019</v>
      </c>
      <c r="E492" s="54" t="s">
        <v>18</v>
      </c>
    </row>
    <row r="493" spans="1:5" ht="15.75" x14ac:dyDescent="0.25">
      <c r="A493" s="55" t="s">
        <v>19</v>
      </c>
      <c r="B493" s="56"/>
      <c r="C493" s="57" t="s">
        <v>20</v>
      </c>
      <c r="D493" s="58">
        <f>Beregningsdata!J5</f>
        <v>127.48</v>
      </c>
      <c r="E493" s="57" t="s">
        <v>21</v>
      </c>
    </row>
    <row r="494" spans="1:5" ht="15.75" x14ac:dyDescent="0.25">
      <c r="A494" s="56" t="s">
        <v>22</v>
      </c>
      <c r="B494" s="56"/>
      <c r="C494" s="57" t="s">
        <v>23</v>
      </c>
      <c r="D494" s="58">
        <f>Beregningsdata!J6</f>
        <v>108.5</v>
      </c>
      <c r="E494" s="60" t="s">
        <v>24</v>
      </c>
    </row>
    <row r="495" spans="1:5" ht="15.75" x14ac:dyDescent="0.25">
      <c r="A495" s="56" t="s">
        <v>25</v>
      </c>
      <c r="B495" s="61">
        <f>Tidsregistrering!J468</f>
        <v>0</v>
      </c>
      <c r="C495" s="57" t="s">
        <v>26</v>
      </c>
      <c r="D495" s="58">
        <f>Beregningsdata!J7</f>
        <v>143.56</v>
      </c>
      <c r="E495" s="57" t="s">
        <v>27</v>
      </c>
    </row>
    <row r="496" spans="1:5" ht="15.75" x14ac:dyDescent="0.25">
      <c r="A496" s="56" t="s">
        <v>28</v>
      </c>
      <c r="B496" s="65">
        <f>IF(MedarbejderData!H17=1,B495,0)</f>
        <v>0</v>
      </c>
      <c r="C496" s="57" t="s">
        <v>29</v>
      </c>
      <c r="D496" s="58">
        <f>Beregningsdata!J8</f>
        <v>3.65</v>
      </c>
      <c r="E496" s="63" t="s">
        <v>30</v>
      </c>
    </row>
    <row r="497" spans="1:5" ht="16.5" thickBot="1" x14ac:dyDescent="0.3">
      <c r="A497" s="64" t="s">
        <v>31</v>
      </c>
      <c r="B497" s="166">
        <f>IF(MedarbejderData!J17=1,B495,0)</f>
        <v>0</v>
      </c>
      <c r="C497" s="66" t="s">
        <v>32</v>
      </c>
      <c r="D497" s="58">
        <f>Beregningsdata!J9</f>
        <v>4.6500000000000004</v>
      </c>
      <c r="E497" s="68" t="s">
        <v>33</v>
      </c>
    </row>
    <row r="498" spans="1:5" ht="15.75" x14ac:dyDescent="0.25">
      <c r="A498" s="69"/>
      <c r="B498" s="167" t="e">
        <f ca="1">MedarbejderData!K17</f>
        <v>#NAME?</v>
      </c>
      <c r="C498" s="70" t="s">
        <v>34</v>
      </c>
      <c r="D498" s="58">
        <f>Beregningsdata!J10</f>
        <v>2.77</v>
      </c>
      <c r="E498" s="71" t="s">
        <v>35</v>
      </c>
    </row>
    <row r="499" spans="1:5" ht="15.75" x14ac:dyDescent="0.25">
      <c r="A499" s="72"/>
      <c r="B499" s="145" t="e">
        <f ca="1">MedarbejderData!L17</f>
        <v>#NAME?</v>
      </c>
      <c r="C499" s="73" t="s">
        <v>36</v>
      </c>
      <c r="D499" s="58">
        <f>Beregningsdata!J11</f>
        <v>5.54</v>
      </c>
      <c r="E499" s="74" t="s">
        <v>35</v>
      </c>
    </row>
    <row r="500" spans="1:5" ht="16.5" thickBot="1" x14ac:dyDescent="0.3">
      <c r="A500" s="75"/>
      <c r="B500" s="146" t="e">
        <f ca="1">MedarbejderData!M17</f>
        <v>#NAME?</v>
      </c>
      <c r="C500" s="76" t="s">
        <v>37</v>
      </c>
      <c r="D500" s="58">
        <f>Beregningsdata!J12</f>
        <v>8.3000000000000007</v>
      </c>
      <c r="E500" s="77" t="s">
        <v>35</v>
      </c>
    </row>
    <row r="501" spans="1:5" ht="15.75" x14ac:dyDescent="0.25">
      <c r="A501" s="55" t="s">
        <v>25</v>
      </c>
      <c r="B501" s="78">
        <f>IF(MedarbejderData!I17=1,B495,0)</f>
        <v>0</v>
      </c>
      <c r="C501" s="79" t="s">
        <v>38</v>
      </c>
      <c r="D501" s="58">
        <f>Beregningsdata!J13</f>
        <v>4</v>
      </c>
      <c r="E501" s="80" t="s">
        <v>39</v>
      </c>
    </row>
    <row r="502" spans="1:5" ht="15.75" x14ac:dyDescent="0.25">
      <c r="A502" s="56" t="s">
        <v>40</v>
      </c>
      <c r="B502" s="56">
        <f>Tidsregistrering!M468</f>
        <v>0</v>
      </c>
      <c r="C502" s="57" t="s">
        <v>41</v>
      </c>
      <c r="D502" s="58">
        <f>Beregningsdata!J14</f>
        <v>14.98</v>
      </c>
      <c r="E502" s="57" t="s">
        <v>42</v>
      </c>
    </row>
    <row r="503" spans="1:5" ht="15.75" x14ac:dyDescent="0.25">
      <c r="A503" s="56" t="s">
        <v>43</v>
      </c>
      <c r="B503" s="56">
        <f>Tidsregistrering!N468</f>
        <v>0</v>
      </c>
      <c r="C503" s="57" t="s">
        <v>44</v>
      </c>
      <c r="D503" s="58">
        <f>Beregningsdata!J15</f>
        <v>19.190000000000001</v>
      </c>
      <c r="E503" s="57" t="s">
        <v>45</v>
      </c>
    </row>
    <row r="504" spans="1:5" ht="15.75" x14ac:dyDescent="0.25">
      <c r="A504" s="81" t="s">
        <v>46</v>
      </c>
      <c r="B504" s="81">
        <f>Tidsregistrering!O468</f>
        <v>0</v>
      </c>
      <c r="C504" s="57" t="s">
        <v>47</v>
      </c>
      <c r="D504" s="58">
        <f>Beregningsdata!J16</f>
        <v>22.7</v>
      </c>
      <c r="E504" s="57" t="s">
        <v>48</v>
      </c>
    </row>
    <row r="505" spans="1:5" ht="15.75" x14ac:dyDescent="0.25">
      <c r="A505" s="81" t="s">
        <v>49</v>
      </c>
      <c r="B505" s="65">
        <f>IF(MedarbejderData!Q17=1,B495,0)</f>
        <v>0</v>
      </c>
      <c r="C505" s="57" t="s">
        <v>50</v>
      </c>
      <c r="D505" s="58">
        <f>Beregningsdata!J17</f>
        <v>7.13</v>
      </c>
      <c r="E505" s="57" t="s">
        <v>51</v>
      </c>
    </row>
    <row r="506" spans="1:5" ht="15.75" x14ac:dyDescent="0.25">
      <c r="A506" s="81" t="s">
        <v>52</v>
      </c>
      <c r="B506" s="65">
        <f>IF(MedarbejderData!R17=1,B495,0)</f>
        <v>0</v>
      </c>
      <c r="C506" s="57" t="s">
        <v>53</v>
      </c>
      <c r="D506" s="58">
        <f>Beregningsdata!J18</f>
        <v>4.51</v>
      </c>
      <c r="E506" s="57" t="s">
        <v>54</v>
      </c>
    </row>
    <row r="507" spans="1:5" ht="15.75" x14ac:dyDescent="0.25">
      <c r="A507" s="81" t="s">
        <v>55</v>
      </c>
      <c r="B507" s="65">
        <f>IF(MedarbejderData!S17=1,B495,0)</f>
        <v>0</v>
      </c>
      <c r="C507" s="57" t="s">
        <v>56</v>
      </c>
      <c r="D507" s="58">
        <f>Beregningsdata!J19</f>
        <v>3.11</v>
      </c>
      <c r="E507" s="82"/>
    </row>
    <row r="508" spans="1:5" ht="15.75" x14ac:dyDescent="0.25">
      <c r="A508" s="56" t="s">
        <v>57</v>
      </c>
      <c r="B508" s="56">
        <f>Tidsregistrering!K468</f>
        <v>0</v>
      </c>
      <c r="C508" s="57" t="s">
        <v>58</v>
      </c>
      <c r="D508" s="58">
        <f>Beregningsdata!J20</f>
        <v>40.89</v>
      </c>
      <c r="E508" s="82"/>
    </row>
    <row r="509" spans="1:5" ht="15.75" x14ac:dyDescent="0.25">
      <c r="A509" s="56" t="s">
        <v>59</v>
      </c>
      <c r="B509" s="56">
        <f>Tidsregistrering!L468</f>
        <v>0</v>
      </c>
      <c r="C509" s="57" t="s">
        <v>60</v>
      </c>
      <c r="D509" s="58">
        <f>Beregningsdata!J21</f>
        <v>81.78</v>
      </c>
      <c r="E509" s="82"/>
    </row>
    <row r="510" spans="1:5" ht="15.75" x14ac:dyDescent="0.25">
      <c r="A510" s="56"/>
      <c r="B510" s="78">
        <f>IF(MedarbejderData!N17=1,Tidsregistrering!F468,0)</f>
        <v>0</v>
      </c>
      <c r="C510" s="57" t="s">
        <v>61</v>
      </c>
      <c r="D510" s="322">
        <f>IF(MedarbejderData!N17=1,Beregningsdata!D31,0)</f>
        <v>0</v>
      </c>
      <c r="E510" s="82"/>
    </row>
    <row r="511" spans="1:5" ht="15.75" x14ac:dyDescent="0.25">
      <c r="A511" s="56" t="s">
        <v>62</v>
      </c>
      <c r="B511" s="56"/>
      <c r="C511" s="57" t="s">
        <v>63</v>
      </c>
      <c r="D511" s="59">
        <f>Beregningsdata!J22</f>
        <v>3.54</v>
      </c>
      <c r="E511" s="57" t="s">
        <v>64</v>
      </c>
    </row>
    <row r="512" spans="1:5" ht="15.75" x14ac:dyDescent="0.25">
      <c r="A512" s="56" t="s">
        <v>65</v>
      </c>
      <c r="B512" s="284">
        <f>SUMIFS(Tidsregistrering!P433:P467,Tidsregistrering!D433:D467,"Syg")</f>
        <v>0</v>
      </c>
      <c r="C512" s="57" t="s">
        <v>66</v>
      </c>
      <c r="D512" s="83"/>
      <c r="E512" s="84" t="s">
        <v>67</v>
      </c>
    </row>
    <row r="513" spans="1:5" ht="16.5" thickBot="1" x14ac:dyDescent="0.3">
      <c r="A513" s="85" t="s">
        <v>68</v>
      </c>
      <c r="B513" s="85"/>
      <c r="C513" s="57" t="s">
        <v>69</v>
      </c>
      <c r="D513" s="67"/>
      <c r="E513" s="84" t="s">
        <v>70</v>
      </c>
    </row>
    <row r="514" spans="1:5" ht="16.5" thickBot="1" x14ac:dyDescent="0.3">
      <c r="A514" s="85" t="s">
        <v>71</v>
      </c>
      <c r="B514" s="85"/>
      <c r="C514" s="57" t="s">
        <v>72</v>
      </c>
      <c r="D514" s="59"/>
      <c r="E514" s="86" t="s">
        <v>73</v>
      </c>
    </row>
    <row r="515" spans="1:5" ht="15.75" x14ac:dyDescent="0.25">
      <c r="A515" s="85" t="s">
        <v>71</v>
      </c>
      <c r="B515" s="85"/>
      <c r="C515" s="57" t="s">
        <v>74</v>
      </c>
      <c r="D515" s="59"/>
      <c r="E515" s="86" t="s">
        <v>73</v>
      </c>
    </row>
    <row r="516" spans="1:5" ht="16.5" thickBot="1" x14ac:dyDescent="0.3">
      <c r="A516" s="87" t="s">
        <v>75</v>
      </c>
      <c r="B516" s="87"/>
      <c r="C516" s="88" t="s">
        <v>76</v>
      </c>
      <c r="D516" s="58" t="s">
        <v>15</v>
      </c>
      <c r="E516" s="89" t="s">
        <v>77</v>
      </c>
    </row>
    <row r="517" spans="1:5" ht="16.5" thickBot="1" x14ac:dyDescent="0.3">
      <c r="A517" s="85" t="s">
        <v>78</v>
      </c>
      <c r="B517" s="85"/>
      <c r="C517" s="57" t="s">
        <v>79</v>
      </c>
      <c r="D517" s="59"/>
      <c r="E517" s="90" t="s">
        <v>80</v>
      </c>
    </row>
    <row r="518" spans="1:5" ht="15.75" x14ac:dyDescent="0.25">
      <c r="A518" s="91" t="s">
        <v>81</v>
      </c>
      <c r="B518" s="92"/>
      <c r="C518" s="57" t="s">
        <v>82</v>
      </c>
      <c r="D518" s="93" t="s">
        <v>83</v>
      </c>
      <c r="E518" s="94"/>
    </row>
    <row r="519" spans="1:5" ht="15.75" x14ac:dyDescent="0.25">
      <c r="A519" s="91" t="s">
        <v>81</v>
      </c>
      <c r="B519" s="285">
        <f>SUMIFS(Tidsregistrering!P433:P467,Tidsregistrering!D433:D467,"Ferie")</f>
        <v>0</v>
      </c>
      <c r="C519" s="95" t="s">
        <v>84</v>
      </c>
      <c r="D519" s="96" t="s">
        <v>15</v>
      </c>
      <c r="E519" s="57"/>
    </row>
    <row r="520" spans="1:5" ht="15.75" x14ac:dyDescent="0.25">
      <c r="A520" s="91"/>
      <c r="B520" s="285">
        <f>SUMIFS(Tidsregistrering!P433:P467,Tidsregistrering!D433:D467,"Feriefridag")</f>
        <v>0</v>
      </c>
      <c r="C520" s="97" t="s">
        <v>85</v>
      </c>
      <c r="D520" s="96"/>
      <c r="E520" s="57"/>
    </row>
    <row r="521" spans="1:5" ht="15.75" x14ac:dyDescent="0.25">
      <c r="A521" s="91"/>
      <c r="B521" s="285">
        <f>SUMIFS(Tidsregistrering!P433:P467,Tidsregistrering!D433:D467,"Barsel")</f>
        <v>0</v>
      </c>
      <c r="C521" s="97" t="s">
        <v>107</v>
      </c>
      <c r="D521" s="96"/>
      <c r="E521" s="57"/>
    </row>
    <row r="522" spans="1:5" ht="15.75" x14ac:dyDescent="0.25">
      <c r="A522" s="91"/>
      <c r="B522" s="285">
        <f>SUMIFS(Tidsregistrering!P433:P467,Tidsregistrering!D433:D467,"Barns Sygedag")</f>
        <v>0</v>
      </c>
      <c r="C522" s="97" t="s">
        <v>111</v>
      </c>
      <c r="D522" s="96"/>
      <c r="E522" s="57"/>
    </row>
    <row r="523" spans="1:5" ht="16.5" thickBot="1" x14ac:dyDescent="0.3">
      <c r="A523" s="153"/>
      <c r="B523" s="78">
        <f>IF(MedarbejderData!O17=1,B495,0)</f>
        <v>0</v>
      </c>
      <c r="C523" s="97" t="s">
        <v>86</v>
      </c>
      <c r="D523" s="154">
        <v>15</v>
      </c>
      <c r="E523" s="94"/>
    </row>
    <row r="524" spans="1:5" ht="15.75" x14ac:dyDescent="0.25">
      <c r="A524" s="158">
        <v>1</v>
      </c>
      <c r="B524" s="159">
        <f>Tidsregistrering!D470</f>
        <v>0</v>
      </c>
      <c r="C524" s="277" t="s">
        <v>87</v>
      </c>
      <c r="D524" s="370">
        <f>Tidsregistrering!B470</f>
        <v>0</v>
      </c>
      <c r="E524" s="371"/>
    </row>
    <row r="525" spans="1:5" ht="15.75" x14ac:dyDescent="0.25">
      <c r="A525" s="161">
        <v>2</v>
      </c>
      <c r="B525" s="113">
        <f>Tidsregistrering!D471</f>
        <v>0</v>
      </c>
      <c r="C525" s="57" t="s">
        <v>87</v>
      </c>
      <c r="D525" s="366">
        <f>Tidsregistrering!B471</f>
        <v>0</v>
      </c>
      <c r="E525" s="367"/>
    </row>
    <row r="526" spans="1:5" ht="16.5" thickBot="1" x14ac:dyDescent="0.3">
      <c r="A526" s="162">
        <v>3</v>
      </c>
      <c r="B526" s="163">
        <f>Tidsregistrering!D472</f>
        <v>0</v>
      </c>
      <c r="C526" s="278" t="s">
        <v>87</v>
      </c>
      <c r="D526" s="368">
        <f>Tidsregistrering!B472</f>
        <v>0</v>
      </c>
      <c r="E526" s="369"/>
    </row>
    <row r="527" spans="1:5" ht="15.75" x14ac:dyDescent="0.25">
      <c r="A527" s="155" t="s">
        <v>88</v>
      </c>
      <c r="B527" s="156"/>
      <c r="C527" s="157"/>
      <c r="D527" s="99" t="s">
        <v>15</v>
      </c>
      <c r="E527" s="100" t="s">
        <v>89</v>
      </c>
    </row>
    <row r="528" spans="1:5" ht="15.75" x14ac:dyDescent="0.25">
      <c r="A528" s="101" t="s">
        <v>90</v>
      </c>
      <c r="B528" s="98"/>
      <c r="C528" s="102" t="s">
        <v>91</v>
      </c>
      <c r="D528" s="103"/>
      <c r="E528" s="104"/>
    </row>
    <row r="529" spans="1:5" ht="15.75" x14ac:dyDescent="0.25">
      <c r="A529" s="101" t="s">
        <v>92</v>
      </c>
      <c r="B529" s="98"/>
      <c r="C529" s="102" t="s">
        <v>93</v>
      </c>
      <c r="D529" s="103"/>
      <c r="E529" s="104"/>
    </row>
    <row r="530" spans="1:5" ht="15.75" x14ac:dyDescent="0.25">
      <c r="A530" s="101" t="s">
        <v>94</v>
      </c>
      <c r="B530" s="98"/>
      <c r="C530" s="105" t="s">
        <v>95</v>
      </c>
      <c r="D530" s="106"/>
      <c r="E530" s="104"/>
    </row>
    <row r="531" spans="1:5" ht="15.75" x14ac:dyDescent="0.25">
      <c r="A531" s="101" t="s">
        <v>96</v>
      </c>
      <c r="B531" s="98"/>
      <c r="C531" s="102" t="s">
        <v>97</v>
      </c>
      <c r="D531" s="103"/>
      <c r="E531" s="104"/>
    </row>
    <row r="532" spans="1:5" ht="15.75" x14ac:dyDescent="0.25">
      <c r="A532" s="101" t="s">
        <v>98</v>
      </c>
      <c r="B532" s="98"/>
      <c r="C532" s="105" t="s">
        <v>99</v>
      </c>
      <c r="D532" s="106"/>
      <c r="E532" s="104"/>
    </row>
    <row r="533" spans="1:5" ht="15.75" x14ac:dyDescent="0.25">
      <c r="A533" s="101" t="s">
        <v>100</v>
      </c>
      <c r="B533" s="98"/>
      <c r="C533" s="102" t="s">
        <v>101</v>
      </c>
      <c r="D533" s="103"/>
      <c r="E533" s="104"/>
    </row>
    <row r="534" spans="1:5" ht="15.75" x14ac:dyDescent="0.25">
      <c r="A534" s="101" t="s">
        <v>102</v>
      </c>
      <c r="B534" s="81"/>
      <c r="C534" s="102" t="s">
        <v>103</v>
      </c>
      <c r="D534" s="103"/>
      <c r="E534" s="104"/>
    </row>
    <row r="541" spans="1:5" x14ac:dyDescent="0.25">
      <c r="A541" s="36">
        <v>11</v>
      </c>
    </row>
    <row r="542" spans="1:5" ht="15.75" x14ac:dyDescent="0.25">
      <c r="A542" s="372" t="str">
        <f>Beregningsdata!E2</f>
        <v>Test</v>
      </c>
      <c r="B542" s="372"/>
      <c r="C542" s="373"/>
      <c r="D542" s="373"/>
      <c r="E542" s="373"/>
    </row>
    <row r="543" spans="1:5" ht="16.5" thickBot="1" x14ac:dyDescent="0.3">
      <c r="A543" s="37" t="s">
        <v>10</v>
      </c>
      <c r="B543" s="38"/>
      <c r="C543" s="107" t="str">
        <f>MedarbejderData!D18</f>
        <v>a11</v>
      </c>
      <c r="D543" s="40" t="s">
        <v>11</v>
      </c>
      <c r="E543" s="41"/>
    </row>
    <row r="544" spans="1:5" ht="16.5" thickBot="1" x14ac:dyDescent="0.3">
      <c r="A544" s="42" t="s">
        <v>12</v>
      </c>
      <c r="B544" s="108" t="str">
        <f>MedarbejderData!C18</f>
        <v>l11</v>
      </c>
      <c r="C544" s="44">
        <f>Tidsregistrering!A3</f>
        <v>43753</v>
      </c>
      <c r="D544" s="364">
        <f>Tidsregistrering!B3</f>
        <v>43783</v>
      </c>
      <c r="E544" s="365"/>
    </row>
    <row r="545" spans="1:5" ht="32.25" thickBot="1" x14ac:dyDescent="0.4">
      <c r="A545" s="45" t="s">
        <v>13</v>
      </c>
      <c r="B545" s="46"/>
      <c r="C545" s="47" t="str">
        <f>MedarbejderData!B18</f>
        <v>n11</v>
      </c>
      <c r="D545" s="48" t="s">
        <v>14</v>
      </c>
      <c r="E545" s="49"/>
    </row>
    <row r="546" spans="1:5" ht="32.25" thickBot="1" x14ac:dyDescent="0.3">
      <c r="A546" s="50" t="s">
        <v>15</v>
      </c>
      <c r="B546" s="51" t="s">
        <v>16</v>
      </c>
      <c r="C546" s="52" t="s">
        <v>17</v>
      </c>
      <c r="D546" s="53" t="str">
        <f>Beregningsdata!J4</f>
        <v>Satser pr. 15/03-2019</v>
      </c>
      <c r="E546" s="54" t="s">
        <v>18</v>
      </c>
    </row>
    <row r="547" spans="1:5" ht="15.75" x14ac:dyDescent="0.25">
      <c r="A547" s="55" t="s">
        <v>19</v>
      </c>
      <c r="B547" s="56"/>
      <c r="C547" s="57" t="s">
        <v>20</v>
      </c>
      <c r="D547" s="58">
        <f>Beregningsdata!J5</f>
        <v>127.48</v>
      </c>
      <c r="E547" s="57" t="s">
        <v>21</v>
      </c>
    </row>
    <row r="548" spans="1:5" ht="15.75" x14ac:dyDescent="0.25">
      <c r="A548" s="56" t="s">
        <v>22</v>
      </c>
      <c r="B548" s="56"/>
      <c r="C548" s="57" t="s">
        <v>23</v>
      </c>
      <c r="D548" s="58">
        <f>Beregningsdata!J6</f>
        <v>108.5</v>
      </c>
      <c r="E548" s="60" t="s">
        <v>24</v>
      </c>
    </row>
    <row r="549" spans="1:5" ht="15.75" x14ac:dyDescent="0.25">
      <c r="A549" s="56" t="s">
        <v>25</v>
      </c>
      <c r="B549" s="61">
        <f>Tidsregistrering!J515</f>
        <v>0</v>
      </c>
      <c r="C549" s="57" t="s">
        <v>26</v>
      </c>
      <c r="D549" s="58">
        <f>Beregningsdata!J7</f>
        <v>143.56</v>
      </c>
      <c r="E549" s="57" t="s">
        <v>27</v>
      </c>
    </row>
    <row r="550" spans="1:5" ht="15.75" x14ac:dyDescent="0.25">
      <c r="A550" s="56" t="s">
        <v>28</v>
      </c>
      <c r="B550" s="65">
        <f>IF(MedarbejderData!H18=1,B549,0)</f>
        <v>0</v>
      </c>
      <c r="C550" s="57" t="s">
        <v>29</v>
      </c>
      <c r="D550" s="58">
        <f>Beregningsdata!J8</f>
        <v>3.65</v>
      </c>
      <c r="E550" s="63" t="s">
        <v>30</v>
      </c>
    </row>
    <row r="551" spans="1:5" ht="16.5" thickBot="1" x14ac:dyDescent="0.3">
      <c r="A551" s="64" t="s">
        <v>31</v>
      </c>
      <c r="B551" s="166">
        <f>IF(MedarbejderData!J18=1,B549,0)</f>
        <v>0</v>
      </c>
      <c r="C551" s="66" t="s">
        <v>32</v>
      </c>
      <c r="D551" s="58">
        <f>Beregningsdata!J9</f>
        <v>4.6500000000000004</v>
      </c>
      <c r="E551" s="68" t="s">
        <v>33</v>
      </c>
    </row>
    <row r="552" spans="1:5" ht="15.75" x14ac:dyDescent="0.25">
      <c r="A552" s="69"/>
      <c r="B552" s="167" t="e">
        <f ca="1">MedarbejderData!K18</f>
        <v>#NAME?</v>
      </c>
      <c r="C552" s="70" t="s">
        <v>34</v>
      </c>
      <c r="D552" s="58">
        <f>Beregningsdata!J10</f>
        <v>2.77</v>
      </c>
      <c r="E552" s="71" t="s">
        <v>35</v>
      </c>
    </row>
    <row r="553" spans="1:5" ht="15.75" x14ac:dyDescent="0.25">
      <c r="A553" s="72"/>
      <c r="B553" s="145" t="e">
        <f ca="1">MedarbejderData!L18</f>
        <v>#NAME?</v>
      </c>
      <c r="C553" s="73" t="s">
        <v>36</v>
      </c>
      <c r="D553" s="58">
        <f>Beregningsdata!J11</f>
        <v>5.54</v>
      </c>
      <c r="E553" s="74" t="s">
        <v>35</v>
      </c>
    </row>
    <row r="554" spans="1:5" ht="16.5" thickBot="1" x14ac:dyDescent="0.3">
      <c r="A554" s="75"/>
      <c r="B554" s="146" t="e">
        <f ca="1">MedarbejderData!M18</f>
        <v>#NAME?</v>
      </c>
      <c r="C554" s="76" t="s">
        <v>37</v>
      </c>
      <c r="D554" s="58">
        <f>Beregningsdata!J12</f>
        <v>8.3000000000000007</v>
      </c>
      <c r="E554" s="77" t="s">
        <v>35</v>
      </c>
    </row>
    <row r="555" spans="1:5" ht="15.75" x14ac:dyDescent="0.25">
      <c r="A555" s="55" t="s">
        <v>25</v>
      </c>
      <c r="B555" s="78">
        <f>IF(MedarbejderData!I18=1,B549,0)</f>
        <v>0</v>
      </c>
      <c r="C555" s="79" t="s">
        <v>38</v>
      </c>
      <c r="D555" s="58">
        <f>Beregningsdata!J13</f>
        <v>4</v>
      </c>
      <c r="E555" s="80" t="s">
        <v>39</v>
      </c>
    </row>
    <row r="556" spans="1:5" ht="15.75" x14ac:dyDescent="0.25">
      <c r="A556" s="56" t="s">
        <v>40</v>
      </c>
      <c r="B556" s="56">
        <f>Tidsregistrering!M515</f>
        <v>0</v>
      </c>
      <c r="C556" s="57" t="s">
        <v>41</v>
      </c>
      <c r="D556" s="58">
        <f>Beregningsdata!J14</f>
        <v>14.98</v>
      </c>
      <c r="E556" s="57" t="s">
        <v>42</v>
      </c>
    </row>
    <row r="557" spans="1:5" ht="15.75" x14ac:dyDescent="0.25">
      <c r="A557" s="56" t="s">
        <v>43</v>
      </c>
      <c r="B557" s="56">
        <f>Tidsregistrering!N515</f>
        <v>0</v>
      </c>
      <c r="C557" s="57" t="s">
        <v>44</v>
      </c>
      <c r="D557" s="58">
        <f>Beregningsdata!J15</f>
        <v>19.190000000000001</v>
      </c>
      <c r="E557" s="57" t="s">
        <v>45</v>
      </c>
    </row>
    <row r="558" spans="1:5" ht="15.75" x14ac:dyDescent="0.25">
      <c r="A558" s="81" t="s">
        <v>46</v>
      </c>
      <c r="B558" s="81">
        <f>Tidsregistrering!O515</f>
        <v>0</v>
      </c>
      <c r="C558" s="57" t="s">
        <v>47</v>
      </c>
      <c r="D558" s="58">
        <f>Beregningsdata!J16</f>
        <v>22.7</v>
      </c>
      <c r="E558" s="57" t="s">
        <v>48</v>
      </c>
    </row>
    <row r="559" spans="1:5" ht="15.75" x14ac:dyDescent="0.25">
      <c r="A559" s="81" t="s">
        <v>49</v>
      </c>
      <c r="B559" s="65">
        <f>IF(MedarbejderData!Q18=1,B549,0)</f>
        <v>0</v>
      </c>
      <c r="C559" s="57" t="s">
        <v>50</v>
      </c>
      <c r="D559" s="58">
        <f>Beregningsdata!J17</f>
        <v>7.13</v>
      </c>
      <c r="E559" s="57" t="s">
        <v>51</v>
      </c>
    </row>
    <row r="560" spans="1:5" ht="15.75" x14ac:dyDescent="0.25">
      <c r="A560" s="81" t="s">
        <v>52</v>
      </c>
      <c r="B560" s="65">
        <f>IF(MedarbejderData!R18=1,B549,0)</f>
        <v>0</v>
      </c>
      <c r="C560" s="57" t="s">
        <v>53</v>
      </c>
      <c r="D560" s="58">
        <f>Beregningsdata!J18</f>
        <v>4.51</v>
      </c>
      <c r="E560" s="57" t="s">
        <v>54</v>
      </c>
    </row>
    <row r="561" spans="1:5" ht="15.75" x14ac:dyDescent="0.25">
      <c r="A561" s="81" t="s">
        <v>55</v>
      </c>
      <c r="B561" s="65">
        <f>IF(MedarbejderData!S18=1,B549,0)</f>
        <v>0</v>
      </c>
      <c r="C561" s="57" t="s">
        <v>56</v>
      </c>
      <c r="D561" s="58">
        <f>Beregningsdata!J19</f>
        <v>3.11</v>
      </c>
      <c r="E561" s="82"/>
    </row>
    <row r="562" spans="1:5" ht="15.75" x14ac:dyDescent="0.25">
      <c r="A562" s="56" t="s">
        <v>57</v>
      </c>
      <c r="B562" s="56">
        <f>Tidsregistrering!K515</f>
        <v>0</v>
      </c>
      <c r="C562" s="57" t="s">
        <v>58</v>
      </c>
      <c r="D562" s="58">
        <f>Beregningsdata!J20</f>
        <v>40.89</v>
      </c>
      <c r="E562" s="82"/>
    </row>
    <row r="563" spans="1:5" ht="15.75" x14ac:dyDescent="0.25">
      <c r="A563" s="56" t="s">
        <v>59</v>
      </c>
      <c r="B563" s="56">
        <f>Tidsregistrering!L515</f>
        <v>0</v>
      </c>
      <c r="C563" s="57" t="s">
        <v>60</v>
      </c>
      <c r="D563" s="58">
        <f>Beregningsdata!J21</f>
        <v>81.78</v>
      </c>
      <c r="E563" s="82"/>
    </row>
    <row r="564" spans="1:5" ht="15.75" x14ac:dyDescent="0.25">
      <c r="A564" s="56"/>
      <c r="B564" s="78">
        <f>IF(MedarbejderData!N18=1,Tidsregistrering!F515,0)</f>
        <v>0</v>
      </c>
      <c r="C564" s="57" t="s">
        <v>61</v>
      </c>
      <c r="D564" s="322">
        <f>IF(MedarbejderData!N18=1,Beregningsdata!D31,0)</f>
        <v>0</v>
      </c>
      <c r="E564" s="82"/>
    </row>
    <row r="565" spans="1:5" ht="15.75" x14ac:dyDescent="0.25">
      <c r="A565" s="56" t="s">
        <v>62</v>
      </c>
      <c r="B565" s="56"/>
      <c r="C565" s="57" t="s">
        <v>63</v>
      </c>
      <c r="D565" s="59">
        <f>Beregningsdata!J22</f>
        <v>3.54</v>
      </c>
      <c r="E565" s="57" t="s">
        <v>64</v>
      </c>
    </row>
    <row r="566" spans="1:5" ht="15.75" x14ac:dyDescent="0.25">
      <c r="A566" s="56" t="s">
        <v>65</v>
      </c>
      <c r="B566" s="284">
        <f>SUMIFS(Tidsregistrering!P480:P514,Tidsregistrering!D480:D514,"Syg")</f>
        <v>0</v>
      </c>
      <c r="C566" s="57" t="s">
        <v>66</v>
      </c>
      <c r="D566" s="83"/>
      <c r="E566" s="84" t="s">
        <v>67</v>
      </c>
    </row>
    <row r="567" spans="1:5" ht="16.5" thickBot="1" x14ac:dyDescent="0.3">
      <c r="A567" s="85" t="s">
        <v>68</v>
      </c>
      <c r="B567" s="85"/>
      <c r="C567" s="57" t="s">
        <v>69</v>
      </c>
      <c r="D567" s="67"/>
      <c r="E567" s="84" t="s">
        <v>70</v>
      </c>
    </row>
    <row r="568" spans="1:5" ht="16.5" thickBot="1" x14ac:dyDescent="0.3">
      <c r="A568" s="85" t="s">
        <v>71</v>
      </c>
      <c r="B568" s="85"/>
      <c r="C568" s="57" t="s">
        <v>72</v>
      </c>
      <c r="D568" s="59"/>
      <c r="E568" s="86" t="s">
        <v>73</v>
      </c>
    </row>
    <row r="569" spans="1:5" ht="15.75" x14ac:dyDescent="0.25">
      <c r="A569" s="85" t="s">
        <v>71</v>
      </c>
      <c r="B569" s="85"/>
      <c r="C569" s="57" t="s">
        <v>74</v>
      </c>
      <c r="D569" s="59"/>
      <c r="E569" s="86" t="s">
        <v>73</v>
      </c>
    </row>
    <row r="570" spans="1:5" ht="16.5" thickBot="1" x14ac:dyDescent="0.3">
      <c r="A570" s="87" t="s">
        <v>75</v>
      </c>
      <c r="B570" s="87"/>
      <c r="C570" s="88" t="s">
        <v>76</v>
      </c>
      <c r="D570" s="58" t="s">
        <v>15</v>
      </c>
      <c r="E570" s="89" t="s">
        <v>77</v>
      </c>
    </row>
    <row r="571" spans="1:5" ht="16.5" thickBot="1" x14ac:dyDescent="0.3">
      <c r="A571" s="85" t="s">
        <v>78</v>
      </c>
      <c r="B571" s="85"/>
      <c r="C571" s="57" t="s">
        <v>79</v>
      </c>
      <c r="D571" s="59"/>
      <c r="E571" s="90" t="s">
        <v>80</v>
      </c>
    </row>
    <row r="572" spans="1:5" ht="15.75" x14ac:dyDescent="0.25">
      <c r="A572" s="91" t="s">
        <v>81</v>
      </c>
      <c r="B572" s="92"/>
      <c r="C572" s="57" t="s">
        <v>82</v>
      </c>
      <c r="D572" s="93" t="s">
        <v>83</v>
      </c>
      <c r="E572" s="94"/>
    </row>
    <row r="573" spans="1:5" ht="15.75" x14ac:dyDescent="0.25">
      <c r="A573" s="91" t="s">
        <v>81</v>
      </c>
      <c r="B573" s="285">
        <f>SUMIFS(Tidsregistrering!P480:P514,Tidsregistrering!D480:D514,"Ferie")</f>
        <v>0</v>
      </c>
      <c r="C573" s="95" t="s">
        <v>84</v>
      </c>
      <c r="D573" s="96" t="s">
        <v>15</v>
      </c>
      <c r="E573" s="57"/>
    </row>
    <row r="574" spans="1:5" ht="15.75" x14ac:dyDescent="0.25">
      <c r="A574" s="91"/>
      <c r="B574" s="285">
        <f>SUMIFS(Tidsregistrering!P480:P514,Tidsregistrering!D480:D514,"Feriefridag")</f>
        <v>0</v>
      </c>
      <c r="C574" s="97" t="s">
        <v>85</v>
      </c>
      <c r="D574" s="96"/>
      <c r="E574" s="57"/>
    </row>
    <row r="575" spans="1:5" ht="15.75" x14ac:dyDescent="0.25">
      <c r="A575" s="91"/>
      <c r="B575" s="285">
        <f>SUMIFS(Tidsregistrering!P480:P514,Tidsregistrering!D480:D514,"Barsel")</f>
        <v>0</v>
      </c>
      <c r="C575" s="97" t="s">
        <v>107</v>
      </c>
      <c r="D575" s="96"/>
      <c r="E575" s="57"/>
    </row>
    <row r="576" spans="1:5" ht="15.75" x14ac:dyDescent="0.25">
      <c r="A576" s="91"/>
      <c r="B576" s="285">
        <f>SUMIFS(Tidsregistrering!P480:P514,Tidsregistrering!D480:D514,"Barns Sygedag")</f>
        <v>0</v>
      </c>
      <c r="C576" s="97" t="s">
        <v>111</v>
      </c>
      <c r="D576" s="96"/>
      <c r="E576" s="57"/>
    </row>
    <row r="577" spans="1:5" ht="16.5" thickBot="1" x14ac:dyDescent="0.3">
      <c r="A577" s="153"/>
      <c r="B577" s="78">
        <f>IF(MedarbejderData!O18=1,B549,0)</f>
        <v>0</v>
      </c>
      <c r="C577" s="97" t="s">
        <v>86</v>
      </c>
      <c r="D577" s="154">
        <v>15</v>
      </c>
      <c r="E577" s="94"/>
    </row>
    <row r="578" spans="1:5" ht="15.75" x14ac:dyDescent="0.25">
      <c r="A578" s="158">
        <v>1</v>
      </c>
      <c r="B578" s="159">
        <f>Tidsregistrering!D517</f>
        <v>0</v>
      </c>
      <c r="C578" s="277" t="s">
        <v>87</v>
      </c>
      <c r="D578" s="370">
        <f>Tidsregistrering!B517</f>
        <v>0</v>
      </c>
      <c r="E578" s="371"/>
    </row>
    <row r="579" spans="1:5" ht="15.75" x14ac:dyDescent="0.25">
      <c r="A579" s="161">
        <v>2</v>
      </c>
      <c r="B579" s="113">
        <f>Tidsregistrering!D518</f>
        <v>0</v>
      </c>
      <c r="C579" s="57" t="s">
        <v>87</v>
      </c>
      <c r="D579" s="366">
        <f>Tidsregistrering!B518</f>
        <v>0</v>
      </c>
      <c r="E579" s="367"/>
    </row>
    <row r="580" spans="1:5" ht="16.5" thickBot="1" x14ac:dyDescent="0.3">
      <c r="A580" s="162">
        <v>3</v>
      </c>
      <c r="B580" s="163">
        <f>Tidsregistrering!D519</f>
        <v>0</v>
      </c>
      <c r="C580" s="278" t="s">
        <v>87</v>
      </c>
      <c r="D580" s="368">
        <f>Tidsregistrering!B519</f>
        <v>0</v>
      </c>
      <c r="E580" s="369"/>
    </row>
    <row r="581" spans="1:5" ht="15.75" x14ac:dyDescent="0.25">
      <c r="A581" s="155" t="s">
        <v>88</v>
      </c>
      <c r="B581" s="156"/>
      <c r="C581" s="157"/>
      <c r="D581" s="99" t="s">
        <v>15</v>
      </c>
      <c r="E581" s="100" t="s">
        <v>89</v>
      </c>
    </row>
    <row r="582" spans="1:5" ht="15.75" x14ac:dyDescent="0.25">
      <c r="A582" s="101" t="s">
        <v>90</v>
      </c>
      <c r="B582" s="98"/>
      <c r="C582" s="102" t="s">
        <v>91</v>
      </c>
      <c r="D582" s="103"/>
      <c r="E582" s="104"/>
    </row>
    <row r="583" spans="1:5" ht="15.75" x14ac:dyDescent="0.25">
      <c r="A583" s="101" t="s">
        <v>92</v>
      </c>
      <c r="B583" s="98"/>
      <c r="C583" s="102" t="s">
        <v>93</v>
      </c>
      <c r="D583" s="103"/>
      <c r="E583" s="104"/>
    </row>
    <row r="584" spans="1:5" ht="15.75" x14ac:dyDescent="0.25">
      <c r="A584" s="101" t="s">
        <v>94</v>
      </c>
      <c r="B584" s="98"/>
      <c r="C584" s="105" t="s">
        <v>95</v>
      </c>
      <c r="D584" s="106"/>
      <c r="E584" s="104"/>
    </row>
    <row r="585" spans="1:5" ht="15.75" x14ac:dyDescent="0.25">
      <c r="A585" s="101" t="s">
        <v>96</v>
      </c>
      <c r="B585" s="98"/>
      <c r="C585" s="102" t="s">
        <v>97</v>
      </c>
      <c r="D585" s="103"/>
      <c r="E585" s="104"/>
    </row>
    <row r="586" spans="1:5" ht="15.75" x14ac:dyDescent="0.25">
      <c r="A586" s="101" t="s">
        <v>98</v>
      </c>
      <c r="B586" s="98"/>
      <c r="C586" s="105" t="s">
        <v>99</v>
      </c>
      <c r="D586" s="106"/>
      <c r="E586" s="104"/>
    </row>
    <row r="587" spans="1:5" ht="15.75" x14ac:dyDescent="0.25">
      <c r="A587" s="101" t="s">
        <v>100</v>
      </c>
      <c r="B587" s="98"/>
      <c r="C587" s="102" t="s">
        <v>101</v>
      </c>
      <c r="D587" s="103"/>
      <c r="E587" s="104"/>
    </row>
    <row r="588" spans="1:5" ht="15.75" x14ac:dyDescent="0.25">
      <c r="A588" s="101" t="s">
        <v>102</v>
      </c>
      <c r="B588" s="81"/>
      <c r="C588" s="102" t="s">
        <v>103</v>
      </c>
      <c r="D588" s="103"/>
      <c r="E588" s="104"/>
    </row>
    <row r="595" spans="1:5" x14ac:dyDescent="0.25">
      <c r="A595" s="36">
        <v>12</v>
      </c>
    </row>
    <row r="596" spans="1:5" ht="15.75" x14ac:dyDescent="0.25">
      <c r="A596" s="372" t="str">
        <f>Beregningsdata!E2</f>
        <v>Test</v>
      </c>
      <c r="B596" s="372"/>
      <c r="C596" s="373"/>
      <c r="D596" s="373"/>
      <c r="E596" s="373"/>
    </row>
    <row r="597" spans="1:5" ht="16.5" thickBot="1" x14ac:dyDescent="0.3">
      <c r="A597" s="37" t="s">
        <v>10</v>
      </c>
      <c r="B597" s="38"/>
      <c r="C597" s="107" t="str">
        <f>MedarbejderData!D19</f>
        <v>a12</v>
      </c>
      <c r="D597" s="40" t="s">
        <v>11</v>
      </c>
      <c r="E597" s="41"/>
    </row>
    <row r="598" spans="1:5" ht="16.5" thickBot="1" x14ac:dyDescent="0.3">
      <c r="A598" s="42" t="s">
        <v>12</v>
      </c>
      <c r="B598" s="108" t="str">
        <f>MedarbejderData!C19</f>
        <v>l12</v>
      </c>
      <c r="C598" s="44">
        <f>Tidsregistrering!A3</f>
        <v>43753</v>
      </c>
      <c r="D598" s="364">
        <f>Tidsregistrering!B3</f>
        <v>43783</v>
      </c>
      <c r="E598" s="365"/>
    </row>
    <row r="599" spans="1:5" ht="32.25" thickBot="1" x14ac:dyDescent="0.4">
      <c r="A599" s="45" t="s">
        <v>13</v>
      </c>
      <c r="B599" s="46"/>
      <c r="C599" s="47" t="str">
        <f>MedarbejderData!B19</f>
        <v>n12</v>
      </c>
      <c r="D599" s="48" t="s">
        <v>14</v>
      </c>
      <c r="E599" s="49"/>
    </row>
    <row r="600" spans="1:5" ht="32.25" thickBot="1" x14ac:dyDescent="0.3">
      <c r="A600" s="50" t="s">
        <v>15</v>
      </c>
      <c r="B600" s="51" t="s">
        <v>16</v>
      </c>
      <c r="C600" s="52" t="s">
        <v>17</v>
      </c>
      <c r="D600" s="53" t="str">
        <f>Beregningsdata!J4</f>
        <v>Satser pr. 15/03-2019</v>
      </c>
      <c r="E600" s="54" t="s">
        <v>18</v>
      </c>
    </row>
    <row r="601" spans="1:5" ht="15.75" x14ac:dyDescent="0.25">
      <c r="A601" s="55" t="s">
        <v>19</v>
      </c>
      <c r="B601" s="56"/>
      <c r="C601" s="57" t="s">
        <v>20</v>
      </c>
      <c r="D601" s="58">
        <f>Beregningsdata!J5</f>
        <v>127.48</v>
      </c>
      <c r="E601" s="57" t="s">
        <v>21</v>
      </c>
    </row>
    <row r="602" spans="1:5" ht="15.75" x14ac:dyDescent="0.25">
      <c r="A602" s="56" t="s">
        <v>22</v>
      </c>
      <c r="B602" s="56"/>
      <c r="C602" s="57" t="s">
        <v>23</v>
      </c>
      <c r="D602" s="58">
        <f>Beregningsdata!J6</f>
        <v>108.5</v>
      </c>
      <c r="E602" s="60" t="s">
        <v>24</v>
      </c>
    </row>
    <row r="603" spans="1:5" ht="15.75" x14ac:dyDescent="0.25">
      <c r="A603" s="56" t="s">
        <v>25</v>
      </c>
      <c r="B603" s="61">
        <f>Tidsregistrering!J562</f>
        <v>0</v>
      </c>
      <c r="C603" s="57" t="s">
        <v>26</v>
      </c>
      <c r="D603" s="58">
        <f>Beregningsdata!J7</f>
        <v>143.56</v>
      </c>
      <c r="E603" s="57" t="s">
        <v>27</v>
      </c>
    </row>
    <row r="604" spans="1:5" ht="15.75" x14ac:dyDescent="0.25">
      <c r="A604" s="56" t="s">
        <v>28</v>
      </c>
      <c r="B604" s="65">
        <f>IF(MedarbejderData!H19=1,B603,0)</f>
        <v>0</v>
      </c>
      <c r="C604" s="57" t="s">
        <v>29</v>
      </c>
      <c r="D604" s="58">
        <f>Beregningsdata!J8</f>
        <v>3.65</v>
      </c>
      <c r="E604" s="63" t="s">
        <v>30</v>
      </c>
    </row>
    <row r="605" spans="1:5" ht="16.5" thickBot="1" x14ac:dyDescent="0.3">
      <c r="A605" s="64" t="s">
        <v>31</v>
      </c>
      <c r="B605" s="166">
        <f>IF(MedarbejderData!J19=1,B603,0)</f>
        <v>0</v>
      </c>
      <c r="C605" s="66" t="s">
        <v>32</v>
      </c>
      <c r="D605" s="58">
        <f>Beregningsdata!J9</f>
        <v>4.6500000000000004</v>
      </c>
      <c r="E605" s="68" t="s">
        <v>33</v>
      </c>
    </row>
    <row r="606" spans="1:5" ht="15.75" x14ac:dyDescent="0.25">
      <c r="A606" s="69"/>
      <c r="B606" s="167" t="e">
        <f ca="1">MedarbejderData!K19</f>
        <v>#NAME?</v>
      </c>
      <c r="C606" s="70" t="s">
        <v>34</v>
      </c>
      <c r="D606" s="58">
        <f>Beregningsdata!J10</f>
        <v>2.77</v>
      </c>
      <c r="E606" s="71" t="s">
        <v>35</v>
      </c>
    </row>
    <row r="607" spans="1:5" ht="15.75" x14ac:dyDescent="0.25">
      <c r="A607" s="72"/>
      <c r="B607" s="145" t="e">
        <f ca="1">MedarbejderData!L19</f>
        <v>#NAME?</v>
      </c>
      <c r="C607" s="73" t="s">
        <v>36</v>
      </c>
      <c r="D607" s="58">
        <f>Beregningsdata!J11</f>
        <v>5.54</v>
      </c>
      <c r="E607" s="74" t="s">
        <v>35</v>
      </c>
    </row>
    <row r="608" spans="1:5" ht="16.5" thickBot="1" x14ac:dyDescent="0.3">
      <c r="A608" s="75"/>
      <c r="B608" s="146" t="e">
        <f ca="1">MedarbejderData!M19</f>
        <v>#NAME?</v>
      </c>
      <c r="C608" s="76" t="s">
        <v>37</v>
      </c>
      <c r="D608" s="58">
        <f>Beregningsdata!J12</f>
        <v>8.3000000000000007</v>
      </c>
      <c r="E608" s="77" t="s">
        <v>35</v>
      </c>
    </row>
    <row r="609" spans="1:5" ht="15.75" x14ac:dyDescent="0.25">
      <c r="A609" s="55" t="s">
        <v>25</v>
      </c>
      <c r="B609" s="78">
        <f>IF(MedarbejderData!I19=1,B603,0)</f>
        <v>0</v>
      </c>
      <c r="C609" s="79" t="s">
        <v>38</v>
      </c>
      <c r="D609" s="58">
        <f>Beregningsdata!J13</f>
        <v>4</v>
      </c>
      <c r="E609" s="80" t="s">
        <v>39</v>
      </c>
    </row>
    <row r="610" spans="1:5" ht="15.75" x14ac:dyDescent="0.25">
      <c r="A610" s="56" t="s">
        <v>40</v>
      </c>
      <c r="B610" s="56">
        <f>Tidsregistrering!M562</f>
        <v>0</v>
      </c>
      <c r="C610" s="57" t="s">
        <v>41</v>
      </c>
      <c r="D610" s="58">
        <f>Beregningsdata!J14</f>
        <v>14.98</v>
      </c>
      <c r="E610" s="57" t="s">
        <v>42</v>
      </c>
    </row>
    <row r="611" spans="1:5" ht="15.75" x14ac:dyDescent="0.25">
      <c r="A611" s="56" t="s">
        <v>43</v>
      </c>
      <c r="B611" s="56">
        <f>Tidsregistrering!N562</f>
        <v>0</v>
      </c>
      <c r="C611" s="57" t="s">
        <v>44</v>
      </c>
      <c r="D611" s="58">
        <f>Beregningsdata!J15</f>
        <v>19.190000000000001</v>
      </c>
      <c r="E611" s="57" t="s">
        <v>45</v>
      </c>
    </row>
    <row r="612" spans="1:5" ht="15.75" x14ac:dyDescent="0.25">
      <c r="A612" s="81" t="s">
        <v>46</v>
      </c>
      <c r="B612" s="81">
        <f>Tidsregistrering!O562</f>
        <v>0</v>
      </c>
      <c r="C612" s="57" t="s">
        <v>47</v>
      </c>
      <c r="D612" s="58">
        <f>Beregningsdata!J16</f>
        <v>22.7</v>
      </c>
      <c r="E612" s="57" t="s">
        <v>48</v>
      </c>
    </row>
    <row r="613" spans="1:5" ht="15.75" x14ac:dyDescent="0.25">
      <c r="A613" s="81" t="s">
        <v>49</v>
      </c>
      <c r="B613" s="65">
        <f>IF(MedarbejderData!Q19=1,B603,0)</f>
        <v>0</v>
      </c>
      <c r="C613" s="57" t="s">
        <v>50</v>
      </c>
      <c r="D613" s="58">
        <f>Beregningsdata!J17</f>
        <v>7.13</v>
      </c>
      <c r="E613" s="57" t="s">
        <v>51</v>
      </c>
    </row>
    <row r="614" spans="1:5" ht="15.75" x14ac:dyDescent="0.25">
      <c r="A614" s="81" t="s">
        <v>52</v>
      </c>
      <c r="B614" s="65">
        <f>IF(MedarbejderData!R19=1,B603,0)</f>
        <v>0</v>
      </c>
      <c r="C614" s="57" t="s">
        <v>53</v>
      </c>
      <c r="D614" s="58">
        <f>Beregningsdata!J18</f>
        <v>4.51</v>
      </c>
      <c r="E614" s="57" t="s">
        <v>54</v>
      </c>
    </row>
    <row r="615" spans="1:5" ht="15.75" x14ac:dyDescent="0.25">
      <c r="A615" s="81" t="s">
        <v>55</v>
      </c>
      <c r="B615" s="65">
        <f>IF(MedarbejderData!S19=1,B603,0)</f>
        <v>0</v>
      </c>
      <c r="C615" s="57" t="s">
        <v>56</v>
      </c>
      <c r="D615" s="58">
        <f>Beregningsdata!J19</f>
        <v>3.11</v>
      </c>
      <c r="E615" s="82"/>
    </row>
    <row r="616" spans="1:5" ht="15.75" x14ac:dyDescent="0.25">
      <c r="A616" s="56" t="s">
        <v>57</v>
      </c>
      <c r="B616" s="56">
        <f>Tidsregistrering!K562</f>
        <v>0</v>
      </c>
      <c r="C616" s="57" t="s">
        <v>58</v>
      </c>
      <c r="D616" s="58">
        <f>Beregningsdata!J20</f>
        <v>40.89</v>
      </c>
      <c r="E616" s="82"/>
    </row>
    <row r="617" spans="1:5" ht="15.75" x14ac:dyDescent="0.25">
      <c r="A617" s="56" t="s">
        <v>59</v>
      </c>
      <c r="B617" s="56">
        <f>Tidsregistrering!L562</f>
        <v>0</v>
      </c>
      <c r="C617" s="57" t="s">
        <v>60</v>
      </c>
      <c r="D617" s="58">
        <f>Beregningsdata!J21</f>
        <v>81.78</v>
      </c>
      <c r="E617" s="82"/>
    </row>
    <row r="618" spans="1:5" ht="15.75" x14ac:dyDescent="0.25">
      <c r="A618" s="56"/>
      <c r="B618" s="78">
        <f>IF(MedarbejderData!N19=1,Tidsregistrering!F562,0)</f>
        <v>0</v>
      </c>
      <c r="C618" s="57" t="s">
        <v>61</v>
      </c>
      <c r="D618" s="322">
        <f>IF(MedarbejderData!N19=1,Beregningsdata!D31,0)</f>
        <v>0</v>
      </c>
      <c r="E618" s="82"/>
    </row>
    <row r="619" spans="1:5" ht="15.75" x14ac:dyDescent="0.25">
      <c r="A619" s="56" t="s">
        <v>62</v>
      </c>
      <c r="B619" s="56"/>
      <c r="C619" s="57" t="s">
        <v>63</v>
      </c>
      <c r="D619" s="59">
        <v>3.54</v>
      </c>
      <c r="E619" s="57" t="s">
        <v>64</v>
      </c>
    </row>
    <row r="620" spans="1:5" ht="15.75" x14ac:dyDescent="0.25">
      <c r="A620" s="56" t="s">
        <v>65</v>
      </c>
      <c r="B620" s="284">
        <f>SUMIFS(Tidsregistrering!P527:P561,Tidsregistrering!D527:D561,"Syg")</f>
        <v>0</v>
      </c>
      <c r="C620" s="57" t="s">
        <v>66</v>
      </c>
      <c r="D620" s="83">
        <f>Beregningsdata!J22</f>
        <v>3.54</v>
      </c>
      <c r="E620" s="84" t="s">
        <v>67</v>
      </c>
    </row>
    <row r="621" spans="1:5" ht="16.5" thickBot="1" x14ac:dyDescent="0.3">
      <c r="A621" s="85" t="s">
        <v>68</v>
      </c>
      <c r="B621" s="85"/>
      <c r="C621" s="57" t="s">
        <v>69</v>
      </c>
      <c r="D621" s="67"/>
      <c r="E621" s="84" t="s">
        <v>70</v>
      </c>
    </row>
    <row r="622" spans="1:5" ht="16.5" thickBot="1" x14ac:dyDescent="0.3">
      <c r="A622" s="85" t="s">
        <v>71</v>
      </c>
      <c r="B622" s="85"/>
      <c r="C622" s="57" t="s">
        <v>72</v>
      </c>
      <c r="D622" s="59"/>
      <c r="E622" s="86" t="s">
        <v>73</v>
      </c>
    </row>
    <row r="623" spans="1:5" ht="15.75" x14ac:dyDescent="0.25">
      <c r="A623" s="85" t="s">
        <v>71</v>
      </c>
      <c r="B623" s="85"/>
      <c r="C623" s="57" t="s">
        <v>74</v>
      </c>
      <c r="D623" s="59"/>
      <c r="E623" s="86" t="s">
        <v>73</v>
      </c>
    </row>
    <row r="624" spans="1:5" ht="16.5" thickBot="1" x14ac:dyDescent="0.3">
      <c r="A624" s="87" t="s">
        <v>75</v>
      </c>
      <c r="B624" s="87"/>
      <c r="C624" s="88" t="s">
        <v>76</v>
      </c>
      <c r="D624" s="58" t="s">
        <v>15</v>
      </c>
      <c r="E624" s="89" t="s">
        <v>77</v>
      </c>
    </row>
    <row r="625" spans="1:5" ht="16.5" thickBot="1" x14ac:dyDescent="0.3">
      <c r="A625" s="85" t="s">
        <v>78</v>
      </c>
      <c r="B625" s="85"/>
      <c r="C625" s="57" t="s">
        <v>79</v>
      </c>
      <c r="D625" s="59"/>
      <c r="E625" s="90" t="s">
        <v>80</v>
      </c>
    </row>
    <row r="626" spans="1:5" ht="15.75" x14ac:dyDescent="0.25">
      <c r="A626" s="91" t="s">
        <v>81</v>
      </c>
      <c r="B626" s="92"/>
      <c r="C626" s="57" t="s">
        <v>82</v>
      </c>
      <c r="D626" s="93" t="s">
        <v>83</v>
      </c>
      <c r="E626" s="94"/>
    </row>
    <row r="627" spans="1:5" ht="15.75" x14ac:dyDescent="0.25">
      <c r="A627" s="91" t="s">
        <v>81</v>
      </c>
      <c r="B627" s="285">
        <f>SUMIFS(Tidsregistrering!P527:P561,Tidsregistrering!D527:D561,"Ferie")</f>
        <v>0</v>
      </c>
      <c r="C627" s="95" t="s">
        <v>84</v>
      </c>
      <c r="D627" s="96" t="s">
        <v>15</v>
      </c>
      <c r="E627" s="57"/>
    </row>
    <row r="628" spans="1:5" ht="15.75" x14ac:dyDescent="0.25">
      <c r="A628" s="91"/>
      <c r="B628" s="285">
        <f>SUMIFS(Tidsregistrering!P527:P561,Tidsregistrering!D527:D561,"Feriefridag")</f>
        <v>0</v>
      </c>
      <c r="C628" s="97" t="s">
        <v>85</v>
      </c>
      <c r="D628" s="96"/>
      <c r="E628" s="57"/>
    </row>
    <row r="629" spans="1:5" ht="15.75" x14ac:dyDescent="0.25">
      <c r="A629" s="91"/>
      <c r="B629" s="285">
        <f>SUMIFS(Tidsregistrering!P527:P561,Tidsregistrering!D527:D561,"Barsel")</f>
        <v>0</v>
      </c>
      <c r="C629" s="97" t="s">
        <v>107</v>
      </c>
      <c r="D629" s="96"/>
      <c r="E629" s="57"/>
    </row>
    <row r="630" spans="1:5" ht="15.75" x14ac:dyDescent="0.25">
      <c r="A630" s="91"/>
      <c r="B630" s="285">
        <f>SUMIFS(Tidsregistrering!P527:P561,Tidsregistrering!D527:D561,"Barns Sygedag")</f>
        <v>0</v>
      </c>
      <c r="C630" s="97" t="s">
        <v>111</v>
      </c>
      <c r="D630" s="96"/>
      <c r="E630" s="57"/>
    </row>
    <row r="631" spans="1:5" ht="16.5" thickBot="1" x14ac:dyDescent="0.3">
      <c r="A631" s="153"/>
      <c r="B631" s="78">
        <f>IF(MedarbejderData!O19=1,B603,0)</f>
        <v>0</v>
      </c>
      <c r="C631" s="97" t="s">
        <v>86</v>
      </c>
      <c r="D631" s="154">
        <v>15</v>
      </c>
      <c r="E631" s="94"/>
    </row>
    <row r="632" spans="1:5" ht="15.75" x14ac:dyDescent="0.25">
      <c r="A632" s="158">
        <v>1</v>
      </c>
      <c r="B632" s="159">
        <f>Tidsregistrering!D564</f>
        <v>0</v>
      </c>
      <c r="C632" s="277" t="s">
        <v>87</v>
      </c>
      <c r="D632" s="370">
        <f>Tidsregistrering!B564</f>
        <v>0</v>
      </c>
      <c r="E632" s="371"/>
    </row>
    <row r="633" spans="1:5" ht="15.75" x14ac:dyDescent="0.25">
      <c r="A633" s="161">
        <v>2</v>
      </c>
      <c r="B633" s="113">
        <f>Tidsregistrering!D565</f>
        <v>0</v>
      </c>
      <c r="C633" s="57" t="s">
        <v>87</v>
      </c>
      <c r="D633" s="366">
        <f>Tidsregistrering!B565</f>
        <v>0</v>
      </c>
      <c r="E633" s="367"/>
    </row>
    <row r="634" spans="1:5" ht="16.5" thickBot="1" x14ac:dyDescent="0.3">
      <c r="A634" s="162">
        <v>3</v>
      </c>
      <c r="B634" s="163">
        <f>Tidsregistrering!D566</f>
        <v>0</v>
      </c>
      <c r="C634" s="278" t="s">
        <v>87</v>
      </c>
      <c r="D634" s="368">
        <f>Tidsregistrering!B566</f>
        <v>0</v>
      </c>
      <c r="E634" s="369"/>
    </row>
    <row r="635" spans="1:5" ht="15.75" x14ac:dyDescent="0.25">
      <c r="A635" s="155" t="s">
        <v>88</v>
      </c>
      <c r="B635" s="156"/>
      <c r="C635" s="157"/>
      <c r="D635" s="99" t="s">
        <v>15</v>
      </c>
      <c r="E635" s="100" t="s">
        <v>89</v>
      </c>
    </row>
    <row r="636" spans="1:5" ht="15.75" x14ac:dyDescent="0.25">
      <c r="A636" s="101" t="s">
        <v>90</v>
      </c>
      <c r="B636" s="98"/>
      <c r="C636" s="102" t="s">
        <v>91</v>
      </c>
      <c r="D636" s="103"/>
      <c r="E636" s="104"/>
    </row>
    <row r="637" spans="1:5" ht="15.75" x14ac:dyDescent="0.25">
      <c r="A637" s="101" t="s">
        <v>92</v>
      </c>
      <c r="B637" s="98"/>
      <c r="C637" s="102" t="s">
        <v>93</v>
      </c>
      <c r="D637" s="103"/>
      <c r="E637" s="104"/>
    </row>
    <row r="638" spans="1:5" ht="15.75" x14ac:dyDescent="0.25">
      <c r="A638" s="101" t="s">
        <v>94</v>
      </c>
      <c r="B638" s="98"/>
      <c r="C638" s="105" t="s">
        <v>95</v>
      </c>
      <c r="D638" s="106"/>
      <c r="E638" s="104"/>
    </row>
    <row r="639" spans="1:5" ht="15.75" x14ac:dyDescent="0.25">
      <c r="A639" s="101" t="s">
        <v>96</v>
      </c>
      <c r="B639" s="98"/>
      <c r="C639" s="102" t="s">
        <v>97</v>
      </c>
      <c r="D639" s="103"/>
      <c r="E639" s="104"/>
    </row>
    <row r="640" spans="1:5" ht="15.75" x14ac:dyDescent="0.25">
      <c r="A640" s="101" t="s">
        <v>98</v>
      </c>
      <c r="B640" s="98"/>
      <c r="C640" s="105" t="s">
        <v>99</v>
      </c>
      <c r="D640" s="106"/>
      <c r="E640" s="104"/>
    </row>
    <row r="641" spans="1:5" ht="15.75" x14ac:dyDescent="0.25">
      <c r="A641" s="101" t="s">
        <v>100</v>
      </c>
      <c r="B641" s="98"/>
      <c r="C641" s="102" t="s">
        <v>101</v>
      </c>
      <c r="D641" s="103"/>
      <c r="E641" s="104"/>
    </row>
    <row r="642" spans="1:5" ht="15.75" x14ac:dyDescent="0.25">
      <c r="A642" s="101" t="s">
        <v>102</v>
      </c>
      <c r="B642" s="81"/>
      <c r="C642" s="102" t="s">
        <v>103</v>
      </c>
      <c r="D642" s="103"/>
      <c r="E642" s="104"/>
    </row>
    <row r="649" spans="1:5" x14ac:dyDescent="0.25">
      <c r="A649" s="36">
        <v>13</v>
      </c>
    </row>
    <row r="650" spans="1:5" ht="15.75" x14ac:dyDescent="0.25">
      <c r="A650" s="372" t="str">
        <f>Beregningsdata!E2</f>
        <v>Test</v>
      </c>
      <c r="B650" s="372"/>
      <c r="C650" s="373"/>
      <c r="D650" s="373"/>
      <c r="E650" s="373"/>
    </row>
    <row r="651" spans="1:5" ht="16.5" thickBot="1" x14ac:dyDescent="0.3">
      <c r="A651" s="37" t="s">
        <v>10</v>
      </c>
      <c r="B651" s="38"/>
      <c r="C651" s="107" t="str">
        <f>MedarbejderData!D20</f>
        <v>a13</v>
      </c>
      <c r="D651" s="40" t="s">
        <v>11</v>
      </c>
      <c r="E651" s="41"/>
    </row>
    <row r="652" spans="1:5" ht="16.5" thickBot="1" x14ac:dyDescent="0.3">
      <c r="A652" s="42" t="s">
        <v>12</v>
      </c>
      <c r="B652" s="108" t="str">
        <f>MedarbejderData!C20</f>
        <v>l13</v>
      </c>
      <c r="C652" s="44">
        <f>Tidsregistrering!A3</f>
        <v>43753</v>
      </c>
      <c r="D652" s="364">
        <f>Tidsregistrering!B3</f>
        <v>43783</v>
      </c>
      <c r="E652" s="365"/>
    </row>
    <row r="653" spans="1:5" ht="32.25" thickBot="1" x14ac:dyDescent="0.4">
      <c r="A653" s="45" t="s">
        <v>13</v>
      </c>
      <c r="B653" s="46"/>
      <c r="C653" s="47" t="str">
        <f>MedarbejderData!B20</f>
        <v>n13</v>
      </c>
      <c r="D653" s="48" t="s">
        <v>14</v>
      </c>
      <c r="E653" s="49"/>
    </row>
    <row r="654" spans="1:5" ht="32.25" thickBot="1" x14ac:dyDescent="0.3">
      <c r="A654" s="50" t="s">
        <v>15</v>
      </c>
      <c r="B654" s="51" t="s">
        <v>16</v>
      </c>
      <c r="C654" s="52" t="s">
        <v>17</v>
      </c>
      <c r="D654" s="53" t="str">
        <f>Beregningsdata!J4</f>
        <v>Satser pr. 15/03-2019</v>
      </c>
      <c r="E654" s="54" t="s">
        <v>18</v>
      </c>
    </row>
    <row r="655" spans="1:5" ht="15.75" x14ac:dyDescent="0.25">
      <c r="A655" s="55" t="s">
        <v>19</v>
      </c>
      <c r="B655" s="56"/>
      <c r="C655" s="57" t="s">
        <v>20</v>
      </c>
      <c r="D655" s="58">
        <f>Beregningsdata!J5</f>
        <v>127.48</v>
      </c>
      <c r="E655" s="57" t="s">
        <v>21</v>
      </c>
    </row>
    <row r="656" spans="1:5" ht="15.75" x14ac:dyDescent="0.25">
      <c r="A656" s="56" t="s">
        <v>22</v>
      </c>
      <c r="B656" s="56"/>
      <c r="C656" s="57" t="s">
        <v>23</v>
      </c>
      <c r="D656" s="58">
        <f>Beregningsdata!J6</f>
        <v>108.5</v>
      </c>
      <c r="E656" s="60" t="s">
        <v>24</v>
      </c>
    </row>
    <row r="657" spans="1:5" ht="15.75" x14ac:dyDescent="0.25">
      <c r="A657" s="56" t="s">
        <v>25</v>
      </c>
      <c r="B657" s="61">
        <f>Tidsregistrering!J609</f>
        <v>0</v>
      </c>
      <c r="C657" s="57" t="s">
        <v>26</v>
      </c>
      <c r="D657" s="58">
        <f>Beregningsdata!J7</f>
        <v>143.56</v>
      </c>
      <c r="E657" s="57" t="s">
        <v>27</v>
      </c>
    </row>
    <row r="658" spans="1:5" ht="15.75" x14ac:dyDescent="0.25">
      <c r="A658" s="56" t="s">
        <v>28</v>
      </c>
      <c r="B658" s="65">
        <f>IF(MedarbejderData!H20=1,B657,0)</f>
        <v>0</v>
      </c>
      <c r="C658" s="57" t="s">
        <v>29</v>
      </c>
      <c r="D658" s="58">
        <f>Beregningsdata!J8</f>
        <v>3.65</v>
      </c>
      <c r="E658" s="63" t="s">
        <v>30</v>
      </c>
    </row>
    <row r="659" spans="1:5" ht="16.5" thickBot="1" x14ac:dyDescent="0.3">
      <c r="A659" s="64" t="s">
        <v>31</v>
      </c>
      <c r="B659" s="166">
        <f>IF(MedarbejderData!J20=1,B657,0)</f>
        <v>0</v>
      </c>
      <c r="C659" s="66" t="s">
        <v>32</v>
      </c>
      <c r="D659" s="58">
        <f>Beregningsdata!J9</f>
        <v>4.6500000000000004</v>
      </c>
      <c r="E659" s="68" t="s">
        <v>33</v>
      </c>
    </row>
    <row r="660" spans="1:5" ht="15.75" x14ac:dyDescent="0.25">
      <c r="A660" s="69"/>
      <c r="B660" s="167" t="e">
        <f ca="1">MedarbejderData!K20</f>
        <v>#NAME?</v>
      </c>
      <c r="C660" s="70" t="s">
        <v>34</v>
      </c>
      <c r="D660" s="58">
        <f>Beregningsdata!J10</f>
        <v>2.77</v>
      </c>
      <c r="E660" s="71" t="s">
        <v>35</v>
      </c>
    </row>
    <row r="661" spans="1:5" ht="15.75" x14ac:dyDescent="0.25">
      <c r="A661" s="72"/>
      <c r="B661" s="145" t="e">
        <f ca="1">MedarbejderData!L20</f>
        <v>#NAME?</v>
      </c>
      <c r="C661" s="73" t="s">
        <v>36</v>
      </c>
      <c r="D661" s="58">
        <f>Beregningsdata!J11</f>
        <v>5.54</v>
      </c>
      <c r="E661" s="74" t="s">
        <v>35</v>
      </c>
    </row>
    <row r="662" spans="1:5" ht="16.5" thickBot="1" x14ac:dyDescent="0.3">
      <c r="A662" s="75"/>
      <c r="B662" s="146" t="e">
        <f ca="1">MedarbejderData!M20</f>
        <v>#NAME?</v>
      </c>
      <c r="C662" s="76" t="s">
        <v>37</v>
      </c>
      <c r="D662" s="58">
        <f>Beregningsdata!J12</f>
        <v>8.3000000000000007</v>
      </c>
      <c r="E662" s="77" t="s">
        <v>35</v>
      </c>
    </row>
    <row r="663" spans="1:5" ht="15.75" x14ac:dyDescent="0.25">
      <c r="A663" s="55" t="s">
        <v>25</v>
      </c>
      <c r="B663" s="78">
        <f>IF(MedarbejderData!I20=1,B657,0)</f>
        <v>0</v>
      </c>
      <c r="C663" s="79" t="s">
        <v>38</v>
      </c>
      <c r="D663" s="58">
        <f>Beregningsdata!J13</f>
        <v>4</v>
      </c>
      <c r="E663" s="80" t="s">
        <v>39</v>
      </c>
    </row>
    <row r="664" spans="1:5" ht="15.75" x14ac:dyDescent="0.25">
      <c r="A664" s="56" t="s">
        <v>40</v>
      </c>
      <c r="B664" s="56">
        <f>Tidsregistrering!M609</f>
        <v>0</v>
      </c>
      <c r="C664" s="57" t="s">
        <v>41</v>
      </c>
      <c r="D664" s="58">
        <f>Beregningsdata!J14</f>
        <v>14.98</v>
      </c>
      <c r="E664" s="57" t="s">
        <v>42</v>
      </c>
    </row>
    <row r="665" spans="1:5" ht="15.75" x14ac:dyDescent="0.25">
      <c r="A665" s="56" t="s">
        <v>43</v>
      </c>
      <c r="B665" s="56">
        <f>Tidsregistrering!N609</f>
        <v>0</v>
      </c>
      <c r="C665" s="57" t="s">
        <v>44</v>
      </c>
      <c r="D665" s="58">
        <f>Beregningsdata!J15</f>
        <v>19.190000000000001</v>
      </c>
      <c r="E665" s="57" t="s">
        <v>45</v>
      </c>
    </row>
    <row r="666" spans="1:5" ht="15.75" x14ac:dyDescent="0.25">
      <c r="A666" s="81" t="s">
        <v>46</v>
      </c>
      <c r="B666" s="81">
        <f>Tidsregistrering!O609</f>
        <v>0</v>
      </c>
      <c r="C666" s="57" t="s">
        <v>47</v>
      </c>
      <c r="D666" s="58">
        <f>Beregningsdata!J16</f>
        <v>22.7</v>
      </c>
      <c r="E666" s="57" t="s">
        <v>48</v>
      </c>
    </row>
    <row r="667" spans="1:5" ht="15.75" x14ac:dyDescent="0.25">
      <c r="A667" s="81" t="s">
        <v>49</v>
      </c>
      <c r="B667" s="65">
        <f>IF(MedarbejderData!Q20=1,B657,0)</f>
        <v>0</v>
      </c>
      <c r="C667" s="57" t="s">
        <v>50</v>
      </c>
      <c r="D667" s="58">
        <f>Beregningsdata!J17</f>
        <v>7.13</v>
      </c>
      <c r="E667" s="57" t="s">
        <v>51</v>
      </c>
    </row>
    <row r="668" spans="1:5" ht="15.75" x14ac:dyDescent="0.25">
      <c r="A668" s="81" t="s">
        <v>52</v>
      </c>
      <c r="B668" s="65">
        <f>IF(MedarbejderData!R20=1,B657,0)</f>
        <v>0</v>
      </c>
      <c r="C668" s="57" t="s">
        <v>53</v>
      </c>
      <c r="D668" s="58">
        <f>Beregningsdata!J18</f>
        <v>4.51</v>
      </c>
      <c r="E668" s="57" t="s">
        <v>54</v>
      </c>
    </row>
    <row r="669" spans="1:5" ht="15.75" x14ac:dyDescent="0.25">
      <c r="A669" s="81" t="s">
        <v>55</v>
      </c>
      <c r="B669" s="65">
        <f>IF(MedarbejderData!S20=1,B657,0)</f>
        <v>0</v>
      </c>
      <c r="C669" s="57" t="s">
        <v>56</v>
      </c>
      <c r="D669" s="58">
        <f>Beregningsdata!J19</f>
        <v>3.11</v>
      </c>
      <c r="E669" s="82"/>
    </row>
    <row r="670" spans="1:5" ht="15.75" x14ac:dyDescent="0.25">
      <c r="A670" s="56" t="s">
        <v>57</v>
      </c>
      <c r="B670" s="56">
        <f>Tidsregistrering!K609</f>
        <v>0</v>
      </c>
      <c r="C670" s="57" t="s">
        <v>58</v>
      </c>
      <c r="D670" s="58">
        <f>Beregningsdata!J20</f>
        <v>40.89</v>
      </c>
      <c r="E670" s="82"/>
    </row>
    <row r="671" spans="1:5" ht="15.75" x14ac:dyDescent="0.25">
      <c r="A671" s="56" t="s">
        <v>59</v>
      </c>
      <c r="B671" s="56">
        <f>Tidsregistrering!L609</f>
        <v>0</v>
      </c>
      <c r="C671" s="57" t="s">
        <v>60</v>
      </c>
      <c r="D671" s="58">
        <f>Beregningsdata!J21</f>
        <v>81.78</v>
      </c>
      <c r="E671" s="82"/>
    </row>
    <row r="672" spans="1:5" ht="15.75" x14ac:dyDescent="0.25">
      <c r="A672" s="56"/>
      <c r="B672" s="78">
        <f>IF(MedarbejderData!N20=1,Tidsregistrering!F609,0)</f>
        <v>0</v>
      </c>
      <c r="C672" s="57" t="s">
        <v>61</v>
      </c>
      <c r="D672" s="322">
        <f>IF(MedarbejderData!N20=1,Beregningsdata!D31,0)</f>
        <v>0</v>
      </c>
      <c r="E672" s="82"/>
    </row>
    <row r="673" spans="1:5" ht="15.75" x14ac:dyDescent="0.25">
      <c r="A673" s="56" t="s">
        <v>62</v>
      </c>
      <c r="B673" s="56"/>
      <c r="C673" s="57" t="s">
        <v>63</v>
      </c>
      <c r="D673" s="59">
        <f>Beregningsdata!J22</f>
        <v>3.54</v>
      </c>
      <c r="E673" s="57" t="s">
        <v>64</v>
      </c>
    </row>
    <row r="674" spans="1:5" ht="15.75" x14ac:dyDescent="0.25">
      <c r="A674" s="56" t="s">
        <v>65</v>
      </c>
      <c r="B674" s="284">
        <f>SUMIFS(Tidsregistrering!P574:P608,Tidsregistrering!D574:D608,"Syg")</f>
        <v>0</v>
      </c>
      <c r="C674" s="57" t="s">
        <v>66</v>
      </c>
      <c r="D674" s="83"/>
      <c r="E674" s="84" t="s">
        <v>67</v>
      </c>
    </row>
    <row r="675" spans="1:5" ht="16.5" thickBot="1" x14ac:dyDescent="0.3">
      <c r="A675" s="85" t="s">
        <v>68</v>
      </c>
      <c r="B675" s="85"/>
      <c r="C675" s="57" t="s">
        <v>69</v>
      </c>
      <c r="D675" s="67"/>
      <c r="E675" s="84" t="s">
        <v>70</v>
      </c>
    </row>
    <row r="676" spans="1:5" ht="16.5" thickBot="1" x14ac:dyDescent="0.3">
      <c r="A676" s="85" t="s">
        <v>71</v>
      </c>
      <c r="B676" s="85"/>
      <c r="C676" s="57" t="s">
        <v>72</v>
      </c>
      <c r="D676" s="59"/>
      <c r="E676" s="86" t="s">
        <v>73</v>
      </c>
    </row>
    <row r="677" spans="1:5" ht="15.75" x14ac:dyDescent="0.25">
      <c r="A677" s="85" t="s">
        <v>71</v>
      </c>
      <c r="B677" s="85"/>
      <c r="C677" s="57" t="s">
        <v>74</v>
      </c>
      <c r="D677" s="59"/>
      <c r="E677" s="86" t="s">
        <v>73</v>
      </c>
    </row>
    <row r="678" spans="1:5" ht="16.5" thickBot="1" x14ac:dyDescent="0.3">
      <c r="A678" s="87" t="s">
        <v>75</v>
      </c>
      <c r="B678" s="87"/>
      <c r="C678" s="88" t="s">
        <v>76</v>
      </c>
      <c r="D678" s="58" t="s">
        <v>15</v>
      </c>
      <c r="E678" s="89" t="s">
        <v>77</v>
      </c>
    </row>
    <row r="679" spans="1:5" ht="16.5" thickBot="1" x14ac:dyDescent="0.3">
      <c r="A679" s="85" t="s">
        <v>78</v>
      </c>
      <c r="B679" s="85"/>
      <c r="C679" s="57" t="s">
        <v>79</v>
      </c>
      <c r="D679" s="59"/>
      <c r="E679" s="90" t="s">
        <v>80</v>
      </c>
    </row>
    <row r="680" spans="1:5" ht="15.75" x14ac:dyDescent="0.25">
      <c r="A680" s="91" t="s">
        <v>81</v>
      </c>
      <c r="B680" s="111"/>
      <c r="C680" s="57" t="s">
        <v>82</v>
      </c>
      <c r="D680" s="93" t="s">
        <v>83</v>
      </c>
      <c r="E680" s="94"/>
    </row>
    <row r="681" spans="1:5" ht="15.75" x14ac:dyDescent="0.25">
      <c r="A681" s="91" t="s">
        <v>81</v>
      </c>
      <c r="B681" s="285">
        <f>SUMIFS(Tidsregistrering!P574:P608,Tidsregistrering!D574:D608,"Ferie")</f>
        <v>0</v>
      </c>
      <c r="C681" s="95" t="s">
        <v>84</v>
      </c>
      <c r="D681" s="96" t="s">
        <v>15</v>
      </c>
      <c r="E681" s="57"/>
    </row>
    <row r="682" spans="1:5" ht="15.75" x14ac:dyDescent="0.25">
      <c r="A682" s="91"/>
      <c r="B682" s="285">
        <f>SUMIFS(Tidsregistrering!P574:P608,Tidsregistrering!D574:D608,"Feriefridag")</f>
        <v>0</v>
      </c>
      <c r="C682" s="97" t="s">
        <v>85</v>
      </c>
      <c r="D682" s="96"/>
      <c r="E682" s="57"/>
    </row>
    <row r="683" spans="1:5" ht="15.75" x14ac:dyDescent="0.25">
      <c r="A683" s="91"/>
      <c r="B683" s="285">
        <f>SUMIFS(Tidsregistrering!P574:P608,Tidsregistrering!D574:D608,"barsel")</f>
        <v>0</v>
      </c>
      <c r="C683" s="97" t="s">
        <v>107</v>
      </c>
      <c r="D683" s="96"/>
      <c r="E683" s="57"/>
    </row>
    <row r="684" spans="1:5" ht="15.75" x14ac:dyDescent="0.25">
      <c r="A684" s="91"/>
      <c r="B684" s="285">
        <f>SUMIFS(Tidsregistrering!P574:P608,Tidsregistrering!D574:D608,"barns sygedag")</f>
        <v>0</v>
      </c>
      <c r="C684" s="97" t="s">
        <v>111</v>
      </c>
      <c r="D684" s="96"/>
      <c r="E684" s="57"/>
    </row>
    <row r="685" spans="1:5" ht="16.5" thickBot="1" x14ac:dyDescent="0.3">
      <c r="A685" s="153"/>
      <c r="B685" s="78">
        <f>IF(MedarbejderData!O20=1,B657,0)</f>
        <v>0</v>
      </c>
      <c r="C685" s="97" t="s">
        <v>86</v>
      </c>
      <c r="D685" s="154">
        <v>15</v>
      </c>
      <c r="E685" s="94"/>
    </row>
    <row r="686" spans="1:5" ht="15.75" x14ac:dyDescent="0.25">
      <c r="A686" s="158">
        <v>1</v>
      </c>
      <c r="B686" s="159">
        <f>Tidsregistrering!D611</f>
        <v>0</v>
      </c>
      <c r="C686" s="277" t="s">
        <v>87</v>
      </c>
      <c r="D686" s="370">
        <f>Tidsregistrering!B611</f>
        <v>0</v>
      </c>
      <c r="E686" s="371"/>
    </row>
    <row r="687" spans="1:5" ht="15.75" x14ac:dyDescent="0.25">
      <c r="A687" s="161">
        <v>2</v>
      </c>
      <c r="B687" s="113">
        <f>Tidsregistrering!D612</f>
        <v>0</v>
      </c>
      <c r="C687" s="57" t="s">
        <v>87</v>
      </c>
      <c r="D687" s="366">
        <f>Tidsregistrering!B612</f>
        <v>0</v>
      </c>
      <c r="E687" s="367"/>
    </row>
    <row r="688" spans="1:5" ht="16.5" thickBot="1" x14ac:dyDescent="0.3">
      <c r="A688" s="162">
        <v>3</v>
      </c>
      <c r="B688" s="163">
        <f>Tidsregistrering!D613</f>
        <v>0</v>
      </c>
      <c r="C688" s="278" t="s">
        <v>87</v>
      </c>
      <c r="D688" s="368">
        <f>Tidsregistrering!B613</f>
        <v>0</v>
      </c>
      <c r="E688" s="369"/>
    </row>
    <row r="689" spans="1:5" ht="15.75" x14ac:dyDescent="0.25">
      <c r="A689" s="155" t="s">
        <v>88</v>
      </c>
      <c r="B689" s="156"/>
      <c r="C689" s="157"/>
      <c r="D689" s="99" t="s">
        <v>15</v>
      </c>
      <c r="E689" s="100" t="s">
        <v>89</v>
      </c>
    </row>
    <row r="690" spans="1:5" ht="15.75" x14ac:dyDescent="0.25">
      <c r="A690" s="101" t="s">
        <v>90</v>
      </c>
      <c r="B690" s="98"/>
      <c r="C690" s="102" t="s">
        <v>91</v>
      </c>
      <c r="D690" s="103"/>
      <c r="E690" s="104"/>
    </row>
    <row r="691" spans="1:5" ht="15.75" x14ac:dyDescent="0.25">
      <c r="A691" s="101" t="s">
        <v>92</v>
      </c>
      <c r="B691" s="98"/>
      <c r="C691" s="102" t="s">
        <v>93</v>
      </c>
      <c r="D691" s="103"/>
      <c r="E691" s="104"/>
    </row>
    <row r="692" spans="1:5" ht="15.75" x14ac:dyDescent="0.25">
      <c r="A692" s="101" t="s">
        <v>94</v>
      </c>
      <c r="B692" s="98"/>
      <c r="C692" s="105" t="s">
        <v>95</v>
      </c>
      <c r="D692" s="106"/>
      <c r="E692" s="104"/>
    </row>
    <row r="693" spans="1:5" ht="15.75" x14ac:dyDescent="0.25">
      <c r="A693" s="101" t="s">
        <v>96</v>
      </c>
      <c r="B693" s="98"/>
      <c r="C693" s="102" t="s">
        <v>97</v>
      </c>
      <c r="D693" s="103"/>
      <c r="E693" s="104"/>
    </row>
    <row r="694" spans="1:5" ht="15.75" x14ac:dyDescent="0.25">
      <c r="A694" s="101" t="s">
        <v>98</v>
      </c>
      <c r="B694" s="98"/>
      <c r="C694" s="105" t="s">
        <v>99</v>
      </c>
      <c r="D694" s="106"/>
      <c r="E694" s="104"/>
    </row>
    <row r="695" spans="1:5" ht="15.75" x14ac:dyDescent="0.25">
      <c r="A695" s="101" t="s">
        <v>100</v>
      </c>
      <c r="B695" s="98"/>
      <c r="C695" s="102" t="s">
        <v>101</v>
      </c>
      <c r="D695" s="103"/>
      <c r="E695" s="104"/>
    </row>
    <row r="696" spans="1:5" ht="15.75" x14ac:dyDescent="0.25">
      <c r="A696" s="101" t="s">
        <v>102</v>
      </c>
      <c r="B696" s="81"/>
      <c r="C696" s="102" t="s">
        <v>103</v>
      </c>
      <c r="D696" s="103"/>
      <c r="E696" s="104"/>
    </row>
    <row r="703" spans="1:5" x14ac:dyDescent="0.25">
      <c r="A703" s="36">
        <v>14</v>
      </c>
    </row>
    <row r="704" spans="1:5" ht="15.75" x14ac:dyDescent="0.25">
      <c r="A704" s="372" t="str">
        <f>Beregningsdata!E2</f>
        <v>Test</v>
      </c>
      <c r="B704" s="372"/>
      <c r="C704" s="373"/>
      <c r="D704" s="373"/>
      <c r="E704" s="373"/>
    </row>
    <row r="705" spans="1:5" ht="16.5" thickBot="1" x14ac:dyDescent="0.3">
      <c r="A705" s="37" t="s">
        <v>10</v>
      </c>
      <c r="B705" s="38"/>
      <c r="C705" s="107" t="str">
        <f>MedarbejderData!D21</f>
        <v>a14</v>
      </c>
      <c r="D705" s="40" t="s">
        <v>11</v>
      </c>
      <c r="E705" s="41"/>
    </row>
    <row r="706" spans="1:5" ht="16.5" thickBot="1" x14ac:dyDescent="0.3">
      <c r="A706" s="42" t="s">
        <v>12</v>
      </c>
      <c r="B706" s="108" t="str">
        <f>MedarbejderData!C21</f>
        <v>l14</v>
      </c>
      <c r="C706" s="44">
        <f>Tidsregistrering!A3</f>
        <v>43753</v>
      </c>
      <c r="D706" s="364">
        <f>Tidsregistrering!B3</f>
        <v>43783</v>
      </c>
      <c r="E706" s="365"/>
    </row>
    <row r="707" spans="1:5" ht="32.25" thickBot="1" x14ac:dyDescent="0.4">
      <c r="A707" s="45" t="s">
        <v>13</v>
      </c>
      <c r="B707" s="46"/>
      <c r="C707" s="47" t="str">
        <f>MedarbejderData!B21</f>
        <v>n14</v>
      </c>
      <c r="D707" s="48" t="s">
        <v>14</v>
      </c>
      <c r="E707" s="49"/>
    </row>
    <row r="708" spans="1:5" ht="32.25" thickBot="1" x14ac:dyDescent="0.3">
      <c r="A708" s="50" t="s">
        <v>15</v>
      </c>
      <c r="B708" s="51" t="s">
        <v>16</v>
      </c>
      <c r="C708" s="52" t="s">
        <v>17</v>
      </c>
      <c r="D708" s="53" t="str">
        <f>Beregningsdata!J4</f>
        <v>Satser pr. 15/03-2019</v>
      </c>
      <c r="E708" s="54" t="s">
        <v>18</v>
      </c>
    </row>
    <row r="709" spans="1:5" ht="15.75" x14ac:dyDescent="0.25">
      <c r="A709" s="55" t="s">
        <v>19</v>
      </c>
      <c r="B709" s="56"/>
      <c r="C709" s="57" t="s">
        <v>20</v>
      </c>
      <c r="D709" s="58">
        <f>Beregningsdata!J5</f>
        <v>127.48</v>
      </c>
      <c r="E709" s="57" t="s">
        <v>21</v>
      </c>
    </row>
    <row r="710" spans="1:5" ht="15.75" x14ac:dyDescent="0.25">
      <c r="A710" s="56" t="s">
        <v>22</v>
      </c>
      <c r="B710" s="56"/>
      <c r="C710" s="57" t="s">
        <v>23</v>
      </c>
      <c r="D710" s="58">
        <f>Beregningsdata!J6</f>
        <v>108.5</v>
      </c>
      <c r="E710" s="60" t="s">
        <v>24</v>
      </c>
    </row>
    <row r="711" spans="1:5" ht="15.75" x14ac:dyDescent="0.25">
      <c r="A711" s="56" t="s">
        <v>25</v>
      </c>
      <c r="B711" s="61">
        <f>Tidsregistrering!J656</f>
        <v>0</v>
      </c>
      <c r="C711" s="57" t="s">
        <v>26</v>
      </c>
      <c r="D711" s="58">
        <f>Beregningsdata!J7</f>
        <v>143.56</v>
      </c>
      <c r="E711" s="57" t="s">
        <v>27</v>
      </c>
    </row>
    <row r="712" spans="1:5" ht="15.75" x14ac:dyDescent="0.25">
      <c r="A712" s="56" t="s">
        <v>28</v>
      </c>
      <c r="B712" s="65">
        <f>IF(MedarbejderData!H21=1,B711,0)</f>
        <v>0</v>
      </c>
      <c r="C712" s="57" t="s">
        <v>29</v>
      </c>
      <c r="D712" s="58">
        <f>Beregningsdata!J8</f>
        <v>3.65</v>
      </c>
      <c r="E712" s="63" t="s">
        <v>30</v>
      </c>
    </row>
    <row r="713" spans="1:5" ht="16.5" thickBot="1" x14ac:dyDescent="0.3">
      <c r="A713" s="64" t="s">
        <v>31</v>
      </c>
      <c r="B713" s="166">
        <f>IF(MedarbejderData!J21=1,B711,0)</f>
        <v>0</v>
      </c>
      <c r="C713" s="66" t="s">
        <v>32</v>
      </c>
      <c r="D713" s="58">
        <f>Beregningsdata!J9</f>
        <v>4.6500000000000004</v>
      </c>
      <c r="E713" s="68" t="s">
        <v>33</v>
      </c>
    </row>
    <row r="714" spans="1:5" ht="15.75" x14ac:dyDescent="0.25">
      <c r="A714" s="69"/>
      <c r="B714" s="167" t="e">
        <f ca="1">MedarbejderData!K21</f>
        <v>#NAME?</v>
      </c>
      <c r="C714" s="70" t="s">
        <v>34</v>
      </c>
      <c r="D714" s="58">
        <f>Beregningsdata!J10</f>
        <v>2.77</v>
      </c>
      <c r="E714" s="71" t="s">
        <v>35</v>
      </c>
    </row>
    <row r="715" spans="1:5" ht="15.75" x14ac:dyDescent="0.25">
      <c r="A715" s="72"/>
      <c r="B715" s="145" t="e">
        <f ca="1">MedarbejderData!L21</f>
        <v>#NAME?</v>
      </c>
      <c r="C715" s="73" t="s">
        <v>36</v>
      </c>
      <c r="D715" s="58">
        <f>Beregningsdata!J11</f>
        <v>5.54</v>
      </c>
      <c r="E715" s="74" t="s">
        <v>35</v>
      </c>
    </row>
    <row r="716" spans="1:5" ht="16.5" thickBot="1" x14ac:dyDescent="0.3">
      <c r="A716" s="75"/>
      <c r="B716" s="146" t="e">
        <f ca="1">MedarbejderData!M21</f>
        <v>#NAME?</v>
      </c>
      <c r="C716" s="76" t="s">
        <v>37</v>
      </c>
      <c r="D716" s="58">
        <f>Beregningsdata!J12</f>
        <v>8.3000000000000007</v>
      </c>
      <c r="E716" s="77" t="s">
        <v>35</v>
      </c>
    </row>
    <row r="717" spans="1:5" ht="15.75" x14ac:dyDescent="0.25">
      <c r="A717" s="55" t="s">
        <v>25</v>
      </c>
      <c r="B717" s="78">
        <f>IF(MedarbejderData!I21=1,B711,0)</f>
        <v>0</v>
      </c>
      <c r="C717" s="79" t="s">
        <v>38</v>
      </c>
      <c r="D717" s="58">
        <f>Beregningsdata!J13</f>
        <v>4</v>
      </c>
      <c r="E717" s="80" t="s">
        <v>39</v>
      </c>
    </row>
    <row r="718" spans="1:5" ht="15.75" x14ac:dyDescent="0.25">
      <c r="A718" s="56" t="s">
        <v>40</v>
      </c>
      <c r="B718" s="56">
        <f>Tidsregistrering!M656</f>
        <v>0</v>
      </c>
      <c r="C718" s="57" t="s">
        <v>41</v>
      </c>
      <c r="D718" s="58">
        <f>Beregningsdata!J14</f>
        <v>14.98</v>
      </c>
      <c r="E718" s="57" t="s">
        <v>42</v>
      </c>
    </row>
    <row r="719" spans="1:5" ht="15.75" x14ac:dyDescent="0.25">
      <c r="A719" s="56" t="s">
        <v>43</v>
      </c>
      <c r="B719" s="56">
        <f>Tidsregistrering!N656</f>
        <v>0</v>
      </c>
      <c r="C719" s="57" t="s">
        <v>44</v>
      </c>
      <c r="D719" s="58">
        <f>Beregningsdata!J15</f>
        <v>19.190000000000001</v>
      </c>
      <c r="E719" s="57" t="s">
        <v>45</v>
      </c>
    </row>
    <row r="720" spans="1:5" ht="15.75" x14ac:dyDescent="0.25">
      <c r="A720" s="81" t="s">
        <v>46</v>
      </c>
      <c r="B720" s="81">
        <f>Tidsregistrering!O656</f>
        <v>0</v>
      </c>
      <c r="C720" s="57" t="s">
        <v>47</v>
      </c>
      <c r="D720" s="58">
        <f>Beregningsdata!J16</f>
        <v>22.7</v>
      </c>
      <c r="E720" s="57" t="s">
        <v>48</v>
      </c>
    </row>
    <row r="721" spans="1:5" ht="15.75" x14ac:dyDescent="0.25">
      <c r="A721" s="81" t="s">
        <v>49</v>
      </c>
      <c r="B721" s="65">
        <f>IF(MedarbejderData!Q21=1,B711,0)</f>
        <v>0</v>
      </c>
      <c r="C721" s="57" t="s">
        <v>50</v>
      </c>
      <c r="D721" s="58">
        <f>Beregningsdata!J17</f>
        <v>7.13</v>
      </c>
      <c r="E721" s="57" t="s">
        <v>51</v>
      </c>
    </row>
    <row r="722" spans="1:5" ht="15.75" x14ac:dyDescent="0.25">
      <c r="A722" s="81" t="s">
        <v>52</v>
      </c>
      <c r="B722" s="65">
        <f>IF(MedarbejderData!R21=1,B711,0)</f>
        <v>0</v>
      </c>
      <c r="C722" s="57" t="s">
        <v>53</v>
      </c>
      <c r="D722" s="58">
        <f>Beregningsdata!J18</f>
        <v>4.51</v>
      </c>
      <c r="E722" s="57" t="s">
        <v>54</v>
      </c>
    </row>
    <row r="723" spans="1:5" ht="15.75" x14ac:dyDescent="0.25">
      <c r="A723" s="81" t="s">
        <v>55</v>
      </c>
      <c r="B723" s="65">
        <f>IF(MedarbejderData!S21=1,B711,0)</f>
        <v>0</v>
      </c>
      <c r="C723" s="57" t="s">
        <v>56</v>
      </c>
      <c r="D723" s="58">
        <f>Beregningsdata!J19</f>
        <v>3.11</v>
      </c>
      <c r="E723" s="82"/>
    </row>
    <row r="724" spans="1:5" ht="15.75" x14ac:dyDescent="0.25">
      <c r="A724" s="56" t="s">
        <v>57</v>
      </c>
      <c r="B724" s="56">
        <f>Tidsregistrering!K656</f>
        <v>0</v>
      </c>
      <c r="C724" s="57" t="s">
        <v>58</v>
      </c>
      <c r="D724" s="58">
        <f>Beregningsdata!J20</f>
        <v>40.89</v>
      </c>
      <c r="E724" s="82"/>
    </row>
    <row r="725" spans="1:5" ht="15.75" x14ac:dyDescent="0.25">
      <c r="A725" s="56" t="s">
        <v>59</v>
      </c>
      <c r="B725" s="56">
        <f>Tidsregistrering!L656</f>
        <v>0</v>
      </c>
      <c r="C725" s="57" t="s">
        <v>60</v>
      </c>
      <c r="D725" s="58">
        <f>Beregningsdata!J21</f>
        <v>81.78</v>
      </c>
      <c r="E725" s="82"/>
    </row>
    <row r="726" spans="1:5" ht="15.75" x14ac:dyDescent="0.25">
      <c r="A726" s="56"/>
      <c r="B726" s="78">
        <f>IF(MedarbejderData!N21=1,Tidsregistrering!F656,0)</f>
        <v>0</v>
      </c>
      <c r="C726" s="57" t="s">
        <v>61</v>
      </c>
      <c r="D726" s="322">
        <f>IF(MedarbejderData!N21=1,Beregningsdata!D31,0)</f>
        <v>0</v>
      </c>
      <c r="E726" s="82"/>
    </row>
    <row r="727" spans="1:5" ht="15.75" x14ac:dyDescent="0.25">
      <c r="A727" s="56" t="s">
        <v>62</v>
      </c>
      <c r="B727" s="56"/>
      <c r="C727" s="57" t="s">
        <v>63</v>
      </c>
      <c r="D727" s="59">
        <f>Beregningsdata!J22</f>
        <v>3.54</v>
      </c>
      <c r="E727" s="57" t="s">
        <v>64</v>
      </c>
    </row>
    <row r="728" spans="1:5" ht="15.75" x14ac:dyDescent="0.25">
      <c r="A728" s="56" t="s">
        <v>65</v>
      </c>
      <c r="B728" s="284">
        <f>SUMIFS(Tidsregistrering!P621:P655,Tidsregistrering!D621:D655,"Syg")</f>
        <v>0</v>
      </c>
      <c r="C728" s="57" t="s">
        <v>66</v>
      </c>
      <c r="D728" s="83"/>
      <c r="E728" s="84" t="s">
        <v>67</v>
      </c>
    </row>
    <row r="729" spans="1:5" ht="16.5" thickBot="1" x14ac:dyDescent="0.3">
      <c r="A729" s="85" t="s">
        <v>68</v>
      </c>
      <c r="B729" s="85"/>
      <c r="C729" s="57" t="s">
        <v>69</v>
      </c>
      <c r="D729" s="67"/>
      <c r="E729" s="84" t="s">
        <v>70</v>
      </c>
    </row>
    <row r="730" spans="1:5" ht="16.5" thickBot="1" x14ac:dyDescent="0.3">
      <c r="A730" s="85" t="s">
        <v>71</v>
      </c>
      <c r="B730" s="85"/>
      <c r="C730" s="57" t="s">
        <v>72</v>
      </c>
      <c r="D730" s="59"/>
      <c r="E730" s="86" t="s">
        <v>73</v>
      </c>
    </row>
    <row r="731" spans="1:5" ht="15.75" x14ac:dyDescent="0.25">
      <c r="A731" s="85" t="s">
        <v>71</v>
      </c>
      <c r="B731" s="85"/>
      <c r="C731" s="57" t="s">
        <v>74</v>
      </c>
      <c r="D731" s="59"/>
      <c r="E731" s="86" t="s">
        <v>73</v>
      </c>
    </row>
    <row r="732" spans="1:5" ht="16.5" thickBot="1" x14ac:dyDescent="0.3">
      <c r="A732" s="87" t="s">
        <v>75</v>
      </c>
      <c r="B732" s="87"/>
      <c r="C732" s="88" t="s">
        <v>76</v>
      </c>
      <c r="D732" s="58" t="s">
        <v>15</v>
      </c>
      <c r="E732" s="89" t="s">
        <v>77</v>
      </c>
    </row>
    <row r="733" spans="1:5" ht="16.5" thickBot="1" x14ac:dyDescent="0.3">
      <c r="A733" s="85" t="s">
        <v>78</v>
      </c>
      <c r="B733" s="85"/>
      <c r="C733" s="57" t="s">
        <v>79</v>
      </c>
      <c r="D733" s="59"/>
      <c r="E733" s="90" t="s">
        <v>80</v>
      </c>
    </row>
    <row r="734" spans="1:5" ht="15.75" x14ac:dyDescent="0.25">
      <c r="A734" s="91" t="s">
        <v>81</v>
      </c>
      <c r="B734" s="92"/>
      <c r="C734" s="57" t="s">
        <v>82</v>
      </c>
      <c r="D734" s="93" t="s">
        <v>83</v>
      </c>
      <c r="E734" s="94"/>
    </row>
    <row r="735" spans="1:5" ht="15.75" x14ac:dyDescent="0.25">
      <c r="A735" s="91" t="s">
        <v>81</v>
      </c>
      <c r="B735" s="285">
        <f>SUMIFS(Tidsregistrering!P621:P655,Tidsregistrering!D621:D655,"ferie")</f>
        <v>0</v>
      </c>
      <c r="C735" s="95" t="s">
        <v>84</v>
      </c>
      <c r="D735" s="96" t="s">
        <v>15</v>
      </c>
      <c r="E735" s="57"/>
    </row>
    <row r="736" spans="1:5" ht="15.75" x14ac:dyDescent="0.25">
      <c r="A736" s="91"/>
      <c r="B736" s="285">
        <f>SUMIFS(Tidsregistrering!P621:P655,Tidsregistrering!D621:D655,"feriefridag")</f>
        <v>0</v>
      </c>
      <c r="C736" s="97" t="s">
        <v>85</v>
      </c>
      <c r="D736" s="96"/>
      <c r="E736" s="57"/>
    </row>
    <row r="737" spans="1:5" ht="15.75" x14ac:dyDescent="0.25">
      <c r="A737" s="91"/>
      <c r="B737" s="285">
        <f>SUMIFS(Tidsregistrering!P621:P655,Tidsregistrering!D621:D655,"barsel")</f>
        <v>0</v>
      </c>
      <c r="C737" s="97" t="s">
        <v>107</v>
      </c>
      <c r="D737" s="96"/>
      <c r="E737" s="57"/>
    </row>
    <row r="738" spans="1:5" ht="15.75" x14ac:dyDescent="0.25">
      <c r="A738" s="91"/>
      <c r="B738" s="285">
        <f>SUMIFS(Tidsregistrering!P621:P655,Tidsregistrering!D621:D655,"barns sygedag")</f>
        <v>0</v>
      </c>
      <c r="C738" s="97" t="s">
        <v>111</v>
      </c>
      <c r="D738" s="96"/>
      <c r="E738" s="57"/>
    </row>
    <row r="739" spans="1:5" ht="16.5" thickBot="1" x14ac:dyDescent="0.3">
      <c r="A739" s="153"/>
      <c r="B739" s="78">
        <f>IF(MedarbejderData!O21=1,B711,0)</f>
        <v>0</v>
      </c>
      <c r="C739" s="97" t="s">
        <v>86</v>
      </c>
      <c r="D739" s="154">
        <v>15</v>
      </c>
      <c r="E739" s="94"/>
    </row>
    <row r="740" spans="1:5" ht="15.75" x14ac:dyDescent="0.25">
      <c r="A740" s="158">
        <v>1</v>
      </c>
      <c r="B740" s="159">
        <f>Tidsregistrering!D658</f>
        <v>0</v>
      </c>
      <c r="C740" s="277" t="s">
        <v>87</v>
      </c>
      <c r="D740" s="370">
        <f>Tidsregistrering!B658</f>
        <v>0</v>
      </c>
      <c r="E740" s="371"/>
    </row>
    <row r="741" spans="1:5" ht="15.75" x14ac:dyDescent="0.25">
      <c r="A741" s="161">
        <v>2</v>
      </c>
      <c r="B741" s="113">
        <f>Tidsregistrering!D659</f>
        <v>0</v>
      </c>
      <c r="C741" s="57" t="s">
        <v>87</v>
      </c>
      <c r="D741" s="366">
        <f>Tidsregistrering!B659</f>
        <v>0</v>
      </c>
      <c r="E741" s="367"/>
    </row>
    <row r="742" spans="1:5" ht="16.5" thickBot="1" x14ac:dyDescent="0.3">
      <c r="A742" s="162">
        <v>3</v>
      </c>
      <c r="B742" s="163">
        <f>Tidsregistrering!D660</f>
        <v>0</v>
      </c>
      <c r="C742" s="278" t="s">
        <v>87</v>
      </c>
      <c r="D742" s="368">
        <f>Tidsregistrering!B660</f>
        <v>0</v>
      </c>
      <c r="E742" s="369"/>
    </row>
    <row r="743" spans="1:5" ht="15.75" x14ac:dyDescent="0.25">
      <c r="A743" s="155" t="s">
        <v>88</v>
      </c>
      <c r="B743" s="156"/>
      <c r="C743" s="157"/>
      <c r="D743" s="99" t="s">
        <v>15</v>
      </c>
      <c r="E743" s="100" t="s">
        <v>89</v>
      </c>
    </row>
    <row r="744" spans="1:5" ht="15.75" x14ac:dyDescent="0.25">
      <c r="A744" s="101" t="s">
        <v>90</v>
      </c>
      <c r="B744" s="98"/>
      <c r="C744" s="102" t="s">
        <v>91</v>
      </c>
      <c r="D744" s="103"/>
      <c r="E744" s="104"/>
    </row>
    <row r="745" spans="1:5" ht="15.75" x14ac:dyDescent="0.25">
      <c r="A745" s="101" t="s">
        <v>92</v>
      </c>
      <c r="B745" s="98"/>
      <c r="C745" s="102" t="s">
        <v>93</v>
      </c>
      <c r="D745" s="103"/>
      <c r="E745" s="104"/>
    </row>
    <row r="746" spans="1:5" ht="15.75" x14ac:dyDescent="0.25">
      <c r="A746" s="101" t="s">
        <v>94</v>
      </c>
      <c r="B746" s="98"/>
      <c r="C746" s="105" t="s">
        <v>95</v>
      </c>
      <c r="D746" s="106"/>
      <c r="E746" s="104"/>
    </row>
    <row r="747" spans="1:5" ht="15.75" x14ac:dyDescent="0.25">
      <c r="A747" s="101" t="s">
        <v>96</v>
      </c>
      <c r="B747" s="98"/>
      <c r="C747" s="102" t="s">
        <v>97</v>
      </c>
      <c r="D747" s="103"/>
      <c r="E747" s="104"/>
    </row>
    <row r="748" spans="1:5" ht="15.75" x14ac:dyDescent="0.25">
      <c r="A748" s="101" t="s">
        <v>98</v>
      </c>
      <c r="B748" s="98"/>
      <c r="C748" s="105" t="s">
        <v>99</v>
      </c>
      <c r="D748" s="106"/>
      <c r="E748" s="104"/>
    </row>
    <row r="749" spans="1:5" ht="15.75" x14ac:dyDescent="0.25">
      <c r="A749" s="101" t="s">
        <v>100</v>
      </c>
      <c r="B749" s="98"/>
      <c r="C749" s="102" t="s">
        <v>101</v>
      </c>
      <c r="D749" s="103"/>
      <c r="E749" s="104"/>
    </row>
    <row r="750" spans="1:5" ht="15.75" x14ac:dyDescent="0.25">
      <c r="A750" s="101" t="s">
        <v>102</v>
      </c>
      <c r="B750" s="81"/>
      <c r="C750" s="102" t="s">
        <v>103</v>
      </c>
      <c r="D750" s="103"/>
      <c r="E750" s="104"/>
    </row>
    <row r="757" spans="1:5" x14ac:dyDescent="0.25">
      <c r="A757" s="36">
        <v>15</v>
      </c>
    </row>
    <row r="758" spans="1:5" ht="15.75" x14ac:dyDescent="0.25">
      <c r="A758" s="372" t="str">
        <f>Beregningsdata!E2</f>
        <v>Test</v>
      </c>
      <c r="B758" s="372"/>
      <c r="C758" s="373"/>
      <c r="D758" s="373"/>
      <c r="E758" s="373"/>
    </row>
    <row r="759" spans="1:5" ht="16.5" thickBot="1" x14ac:dyDescent="0.3">
      <c r="A759" s="37" t="s">
        <v>10</v>
      </c>
      <c r="B759" s="38"/>
      <c r="C759" s="107" t="str">
        <f>MedarbejderData!D22</f>
        <v>a15</v>
      </c>
      <c r="D759" s="40" t="s">
        <v>11</v>
      </c>
      <c r="E759" s="41"/>
    </row>
    <row r="760" spans="1:5" ht="16.5" thickBot="1" x14ac:dyDescent="0.3">
      <c r="A760" s="42" t="s">
        <v>12</v>
      </c>
      <c r="B760" s="108" t="str">
        <f>MedarbejderData!C22</f>
        <v>l15</v>
      </c>
      <c r="C760" s="44">
        <f>Tidsregistrering!A3</f>
        <v>43753</v>
      </c>
      <c r="D760" s="364">
        <f>Tidsregistrering!B3</f>
        <v>43783</v>
      </c>
      <c r="E760" s="365"/>
    </row>
    <row r="761" spans="1:5" ht="32.25" thickBot="1" x14ac:dyDescent="0.4">
      <c r="A761" s="45" t="s">
        <v>13</v>
      </c>
      <c r="B761" s="46"/>
      <c r="C761" s="47" t="str">
        <f>MedarbejderData!B22</f>
        <v>n15</v>
      </c>
      <c r="D761" s="48" t="s">
        <v>14</v>
      </c>
      <c r="E761" s="49"/>
    </row>
    <row r="762" spans="1:5" ht="32.25" thickBot="1" x14ac:dyDescent="0.3">
      <c r="A762" s="50" t="s">
        <v>15</v>
      </c>
      <c r="B762" s="51" t="s">
        <v>16</v>
      </c>
      <c r="C762" s="52" t="s">
        <v>17</v>
      </c>
      <c r="D762" s="53" t="str">
        <f>Beregningsdata!J4</f>
        <v>Satser pr. 15/03-2019</v>
      </c>
      <c r="E762" s="54" t="s">
        <v>18</v>
      </c>
    </row>
    <row r="763" spans="1:5" ht="15.75" x14ac:dyDescent="0.25">
      <c r="A763" s="55" t="s">
        <v>19</v>
      </c>
      <c r="B763" s="56"/>
      <c r="C763" s="57" t="s">
        <v>20</v>
      </c>
      <c r="D763" s="58">
        <f>Beregningsdata!J5</f>
        <v>127.48</v>
      </c>
      <c r="E763" s="57" t="s">
        <v>21</v>
      </c>
    </row>
    <row r="764" spans="1:5" ht="15.75" x14ac:dyDescent="0.25">
      <c r="A764" s="56" t="s">
        <v>22</v>
      </c>
      <c r="B764" s="56"/>
      <c r="C764" s="57" t="s">
        <v>23</v>
      </c>
      <c r="D764" s="58">
        <f>Beregningsdata!J6</f>
        <v>108.5</v>
      </c>
      <c r="E764" s="60" t="s">
        <v>24</v>
      </c>
    </row>
    <row r="765" spans="1:5" ht="15.75" x14ac:dyDescent="0.25">
      <c r="A765" s="56" t="s">
        <v>25</v>
      </c>
      <c r="B765" s="61">
        <f>Tidsregistrering!J703</f>
        <v>0</v>
      </c>
      <c r="C765" s="57" t="s">
        <v>26</v>
      </c>
      <c r="D765" s="58">
        <f>Beregningsdata!J7</f>
        <v>143.56</v>
      </c>
      <c r="E765" s="57" t="s">
        <v>27</v>
      </c>
    </row>
    <row r="766" spans="1:5" ht="15.75" x14ac:dyDescent="0.25">
      <c r="A766" s="56" t="s">
        <v>28</v>
      </c>
      <c r="B766" s="65">
        <f>IF(MedarbejderData!H22=1,B765,0)</f>
        <v>0</v>
      </c>
      <c r="C766" s="57" t="s">
        <v>29</v>
      </c>
      <c r="D766" s="58">
        <f>Beregningsdata!J8</f>
        <v>3.65</v>
      </c>
      <c r="E766" s="63" t="s">
        <v>30</v>
      </c>
    </row>
    <row r="767" spans="1:5" ht="16.5" thickBot="1" x14ac:dyDescent="0.3">
      <c r="A767" s="64" t="s">
        <v>31</v>
      </c>
      <c r="B767" s="166">
        <f>IF(MedarbejderData!H22=1,B765,0)</f>
        <v>0</v>
      </c>
      <c r="C767" s="66" t="s">
        <v>32</v>
      </c>
      <c r="D767" s="58">
        <f>Beregningsdata!J9</f>
        <v>4.6500000000000004</v>
      </c>
      <c r="E767" s="68" t="s">
        <v>33</v>
      </c>
    </row>
    <row r="768" spans="1:5" ht="15.75" x14ac:dyDescent="0.25">
      <c r="A768" s="69"/>
      <c r="B768" s="167" t="e">
        <f ca="1">MedarbejderData!K22</f>
        <v>#NAME?</v>
      </c>
      <c r="C768" s="70" t="s">
        <v>34</v>
      </c>
      <c r="D768" s="58">
        <f>Beregningsdata!J10</f>
        <v>2.77</v>
      </c>
      <c r="E768" s="71" t="s">
        <v>35</v>
      </c>
    </row>
    <row r="769" spans="1:5" ht="15.75" x14ac:dyDescent="0.25">
      <c r="A769" s="72"/>
      <c r="B769" s="145" t="e">
        <f ca="1">MedarbejderData!L22</f>
        <v>#NAME?</v>
      </c>
      <c r="C769" s="73" t="s">
        <v>36</v>
      </c>
      <c r="D769" s="58">
        <f>Beregningsdata!J11</f>
        <v>5.54</v>
      </c>
      <c r="E769" s="74" t="s">
        <v>35</v>
      </c>
    </row>
    <row r="770" spans="1:5" ht="16.5" thickBot="1" x14ac:dyDescent="0.3">
      <c r="A770" s="75"/>
      <c r="B770" s="146" t="e">
        <f ca="1">MedarbejderData!M22</f>
        <v>#NAME?</v>
      </c>
      <c r="C770" s="76" t="s">
        <v>37</v>
      </c>
      <c r="D770" s="58">
        <f>Beregningsdata!J12</f>
        <v>8.3000000000000007</v>
      </c>
      <c r="E770" s="77" t="s">
        <v>35</v>
      </c>
    </row>
    <row r="771" spans="1:5" ht="15.75" x14ac:dyDescent="0.25">
      <c r="A771" s="55" t="s">
        <v>25</v>
      </c>
      <c r="B771" s="78">
        <f>IF(MedarbejderData!H22=1,B765,0)</f>
        <v>0</v>
      </c>
      <c r="C771" s="79" t="s">
        <v>38</v>
      </c>
      <c r="D771" s="58">
        <f>Beregningsdata!J13</f>
        <v>4</v>
      </c>
      <c r="E771" s="80" t="s">
        <v>39</v>
      </c>
    </row>
    <row r="772" spans="1:5" ht="15.75" x14ac:dyDescent="0.25">
      <c r="A772" s="56" t="s">
        <v>40</v>
      </c>
      <c r="B772" s="56">
        <f>Tidsregistrering!M703</f>
        <v>0</v>
      </c>
      <c r="C772" s="57" t="s">
        <v>41</v>
      </c>
      <c r="D772" s="58">
        <f>Beregningsdata!J14</f>
        <v>14.98</v>
      </c>
      <c r="E772" s="57" t="s">
        <v>42</v>
      </c>
    </row>
    <row r="773" spans="1:5" ht="15.75" x14ac:dyDescent="0.25">
      <c r="A773" s="56" t="s">
        <v>43</v>
      </c>
      <c r="B773" s="56">
        <f>Tidsregistrering!N703</f>
        <v>0</v>
      </c>
      <c r="C773" s="57" t="s">
        <v>44</v>
      </c>
      <c r="D773" s="58">
        <f>Beregningsdata!J15</f>
        <v>19.190000000000001</v>
      </c>
      <c r="E773" s="57" t="s">
        <v>45</v>
      </c>
    </row>
    <row r="774" spans="1:5" ht="15.75" x14ac:dyDescent="0.25">
      <c r="A774" s="81" t="s">
        <v>46</v>
      </c>
      <c r="B774" s="81">
        <f>Tidsregistrering!O703</f>
        <v>0</v>
      </c>
      <c r="C774" s="57" t="s">
        <v>47</v>
      </c>
      <c r="D774" s="58">
        <f>Beregningsdata!J16</f>
        <v>22.7</v>
      </c>
      <c r="E774" s="57" t="s">
        <v>48</v>
      </c>
    </row>
    <row r="775" spans="1:5" ht="15.75" x14ac:dyDescent="0.25">
      <c r="A775" s="81" t="s">
        <v>49</v>
      </c>
      <c r="B775" s="65">
        <f>IF(MedarbejderData!H22=1,B765,0)</f>
        <v>0</v>
      </c>
      <c r="C775" s="57" t="s">
        <v>50</v>
      </c>
      <c r="D775" s="58">
        <f>Beregningsdata!J17</f>
        <v>7.13</v>
      </c>
      <c r="E775" s="57" t="s">
        <v>51</v>
      </c>
    </row>
    <row r="776" spans="1:5" ht="15.75" x14ac:dyDescent="0.25">
      <c r="A776" s="81" t="s">
        <v>52</v>
      </c>
      <c r="B776" s="65">
        <f>IF(MedarbejderData!H22=1,B765,0)</f>
        <v>0</v>
      </c>
      <c r="C776" s="57" t="s">
        <v>53</v>
      </c>
      <c r="D776" s="58">
        <f>Beregningsdata!J18</f>
        <v>4.51</v>
      </c>
      <c r="E776" s="57" t="s">
        <v>54</v>
      </c>
    </row>
    <row r="777" spans="1:5" ht="15.75" x14ac:dyDescent="0.25">
      <c r="A777" s="81" t="s">
        <v>55</v>
      </c>
      <c r="B777" s="65">
        <f>IF(MedarbejderData!H22=1,B765,0)</f>
        <v>0</v>
      </c>
      <c r="C777" s="57" t="s">
        <v>56</v>
      </c>
      <c r="D777" s="58">
        <f>Beregningsdata!J19</f>
        <v>3.11</v>
      </c>
      <c r="E777" s="82"/>
    </row>
    <row r="778" spans="1:5" ht="15.75" x14ac:dyDescent="0.25">
      <c r="A778" s="56" t="s">
        <v>57</v>
      </c>
      <c r="B778" s="56">
        <f>Tidsregistrering!K703</f>
        <v>0</v>
      </c>
      <c r="C778" s="57" t="s">
        <v>58</v>
      </c>
      <c r="D778" s="58">
        <f>Beregningsdata!J20</f>
        <v>40.89</v>
      </c>
      <c r="E778" s="82"/>
    </row>
    <row r="779" spans="1:5" ht="15.75" x14ac:dyDescent="0.25">
      <c r="A779" s="56" t="s">
        <v>59</v>
      </c>
      <c r="B779" s="56">
        <f>Tidsregistrering!L703</f>
        <v>0</v>
      </c>
      <c r="C779" s="57" t="s">
        <v>60</v>
      </c>
      <c r="D779" s="58">
        <f>Beregningsdata!J21</f>
        <v>81.78</v>
      </c>
      <c r="E779" s="82"/>
    </row>
    <row r="780" spans="1:5" ht="15.75" x14ac:dyDescent="0.25">
      <c r="A780" s="56"/>
      <c r="B780" s="78">
        <f>IF(MedarbejderData!H22=1,Tidsregistrering!F703,0)</f>
        <v>0</v>
      </c>
      <c r="C780" s="57" t="s">
        <v>61</v>
      </c>
      <c r="D780" s="322">
        <f>IF(MedarbejderData!N22=1,Beregningsdata!D31,0)</f>
        <v>0</v>
      </c>
      <c r="E780" s="82"/>
    </row>
    <row r="781" spans="1:5" ht="15.75" x14ac:dyDescent="0.25">
      <c r="A781" s="56" t="s">
        <v>62</v>
      </c>
      <c r="B781" s="56"/>
      <c r="C781" s="57" t="s">
        <v>63</v>
      </c>
      <c r="D781" s="59">
        <f>Beregningsdata!J22</f>
        <v>3.54</v>
      </c>
      <c r="E781" s="57" t="s">
        <v>64</v>
      </c>
    </row>
    <row r="782" spans="1:5" ht="15.75" x14ac:dyDescent="0.25">
      <c r="A782" s="56" t="s">
        <v>65</v>
      </c>
      <c r="B782" s="284">
        <f>SUMIFS(Tidsregistrering!P668:P702,Tidsregistrering!D668:D702,"Syg")</f>
        <v>0</v>
      </c>
      <c r="C782" s="57" t="s">
        <v>66</v>
      </c>
      <c r="D782" s="83"/>
      <c r="E782" s="84" t="s">
        <v>67</v>
      </c>
    </row>
    <row r="783" spans="1:5" ht="16.5" thickBot="1" x14ac:dyDescent="0.3">
      <c r="A783" s="85" t="s">
        <v>68</v>
      </c>
      <c r="B783" s="85"/>
      <c r="C783" s="57" t="s">
        <v>69</v>
      </c>
      <c r="D783" s="67"/>
      <c r="E783" s="84" t="s">
        <v>70</v>
      </c>
    </row>
    <row r="784" spans="1:5" ht="16.5" thickBot="1" x14ac:dyDescent="0.3">
      <c r="A784" s="85" t="s">
        <v>71</v>
      </c>
      <c r="B784" s="85"/>
      <c r="C784" s="57" t="s">
        <v>72</v>
      </c>
      <c r="D784" s="59"/>
      <c r="E784" s="86" t="s">
        <v>73</v>
      </c>
    </row>
    <row r="785" spans="1:5" ht="15.75" x14ac:dyDescent="0.25">
      <c r="A785" s="85" t="s">
        <v>71</v>
      </c>
      <c r="B785" s="85"/>
      <c r="C785" s="57" t="s">
        <v>74</v>
      </c>
      <c r="D785" s="59"/>
      <c r="E785" s="86" t="s">
        <v>73</v>
      </c>
    </row>
    <row r="786" spans="1:5" ht="16.5" thickBot="1" x14ac:dyDescent="0.3">
      <c r="A786" s="87" t="s">
        <v>75</v>
      </c>
      <c r="B786" s="87"/>
      <c r="C786" s="88" t="s">
        <v>76</v>
      </c>
      <c r="D786" s="58" t="s">
        <v>15</v>
      </c>
      <c r="E786" s="89" t="s">
        <v>77</v>
      </c>
    </row>
    <row r="787" spans="1:5" ht="16.5" thickBot="1" x14ac:dyDescent="0.3">
      <c r="A787" s="85" t="s">
        <v>78</v>
      </c>
      <c r="B787" s="85"/>
      <c r="C787" s="57" t="s">
        <v>79</v>
      </c>
      <c r="D787" s="59"/>
      <c r="E787" s="90" t="s">
        <v>80</v>
      </c>
    </row>
    <row r="788" spans="1:5" ht="15.75" x14ac:dyDescent="0.25">
      <c r="A788" s="91" t="s">
        <v>81</v>
      </c>
      <c r="B788" s="92"/>
      <c r="C788" s="57" t="s">
        <v>82</v>
      </c>
      <c r="D788" s="93" t="s">
        <v>83</v>
      </c>
      <c r="E788" s="94"/>
    </row>
    <row r="789" spans="1:5" ht="15.75" x14ac:dyDescent="0.25">
      <c r="A789" s="91" t="s">
        <v>81</v>
      </c>
      <c r="B789" s="285">
        <f>SUMIFS(Tidsregistrering!P668:P702,Tidsregistrering!D668:D702,"ferie")</f>
        <v>0</v>
      </c>
      <c r="C789" s="95" t="s">
        <v>84</v>
      </c>
      <c r="D789" s="96" t="s">
        <v>15</v>
      </c>
      <c r="E789" s="57"/>
    </row>
    <row r="790" spans="1:5" ht="15.75" x14ac:dyDescent="0.25">
      <c r="A790" s="91"/>
      <c r="B790" s="285">
        <f>SUMIFS(Tidsregistrering!P668:P702,Tidsregistrering!D668:D702,"feriefridag")</f>
        <v>0</v>
      </c>
      <c r="C790" s="97" t="s">
        <v>85</v>
      </c>
      <c r="D790" s="96"/>
      <c r="E790" s="57"/>
    </row>
    <row r="791" spans="1:5" ht="15.75" x14ac:dyDescent="0.25">
      <c r="A791" s="91"/>
      <c r="B791" s="285">
        <f>SUMIFS(Tidsregistrering!P668:P702,Tidsregistrering!D668:D702,"barsel")</f>
        <v>0</v>
      </c>
      <c r="C791" s="97" t="s">
        <v>107</v>
      </c>
      <c r="D791" s="96"/>
      <c r="E791" s="57"/>
    </row>
    <row r="792" spans="1:5" ht="15.75" x14ac:dyDescent="0.25">
      <c r="A792" s="91"/>
      <c r="B792" s="285">
        <f>SUMIFS(Tidsregistrering!P668:P702,Tidsregistrering!D668:D702,"barns sygedag")</f>
        <v>0</v>
      </c>
      <c r="C792" s="97" t="s">
        <v>111</v>
      </c>
      <c r="D792" s="96"/>
      <c r="E792" s="57"/>
    </row>
    <row r="793" spans="1:5" ht="16.5" thickBot="1" x14ac:dyDescent="0.3">
      <c r="A793" s="153"/>
      <c r="B793" s="78">
        <f>IF(MedarbejderData!H22=1,B765,0)</f>
        <v>0</v>
      </c>
      <c r="C793" s="97" t="s">
        <v>86</v>
      </c>
      <c r="D793" s="154">
        <v>15</v>
      </c>
      <c r="E793" s="94"/>
    </row>
    <row r="794" spans="1:5" ht="15.75" x14ac:dyDescent="0.25">
      <c r="A794" s="158">
        <v>1</v>
      </c>
      <c r="B794" s="159">
        <f>Tidsregistrering!D705</f>
        <v>0</v>
      </c>
      <c r="C794" s="277" t="s">
        <v>87</v>
      </c>
      <c r="D794" s="370">
        <f>Tidsregistrering!B705</f>
        <v>0</v>
      </c>
      <c r="E794" s="371"/>
    </row>
    <row r="795" spans="1:5" ht="15.75" x14ac:dyDescent="0.25">
      <c r="A795" s="161">
        <v>2</v>
      </c>
      <c r="B795" s="113">
        <f>Tidsregistrering!D706</f>
        <v>0</v>
      </c>
      <c r="C795" s="57" t="s">
        <v>87</v>
      </c>
      <c r="D795" s="366">
        <f>Tidsregistrering!B706</f>
        <v>0</v>
      </c>
      <c r="E795" s="367"/>
    </row>
    <row r="796" spans="1:5" ht="16.5" thickBot="1" x14ac:dyDescent="0.3">
      <c r="A796" s="162">
        <v>3</v>
      </c>
      <c r="B796" s="163">
        <f>Tidsregistrering!D707</f>
        <v>0</v>
      </c>
      <c r="C796" s="278" t="s">
        <v>87</v>
      </c>
      <c r="D796" s="368">
        <f>Tidsregistrering!B707</f>
        <v>0</v>
      </c>
      <c r="E796" s="369"/>
    </row>
    <row r="797" spans="1:5" ht="15.75" x14ac:dyDescent="0.25">
      <c r="A797" s="155" t="s">
        <v>88</v>
      </c>
      <c r="B797" s="156"/>
      <c r="C797" s="157"/>
      <c r="D797" s="99" t="s">
        <v>15</v>
      </c>
      <c r="E797" s="100" t="s">
        <v>89</v>
      </c>
    </row>
    <row r="798" spans="1:5" ht="15.75" x14ac:dyDescent="0.25">
      <c r="A798" s="101" t="s">
        <v>90</v>
      </c>
      <c r="B798" s="98"/>
      <c r="C798" s="102" t="s">
        <v>91</v>
      </c>
      <c r="D798" s="103"/>
      <c r="E798" s="104"/>
    </row>
    <row r="799" spans="1:5" ht="15.75" x14ac:dyDescent="0.25">
      <c r="A799" s="101" t="s">
        <v>92</v>
      </c>
      <c r="B799" s="98"/>
      <c r="C799" s="102" t="s">
        <v>93</v>
      </c>
      <c r="D799" s="103"/>
      <c r="E799" s="104"/>
    </row>
    <row r="800" spans="1:5" ht="15.75" x14ac:dyDescent="0.25">
      <c r="A800" s="101" t="s">
        <v>94</v>
      </c>
      <c r="B800" s="98"/>
      <c r="C800" s="105" t="s">
        <v>95</v>
      </c>
      <c r="D800" s="106"/>
      <c r="E800" s="104"/>
    </row>
    <row r="801" spans="1:5" ht="15.75" x14ac:dyDescent="0.25">
      <c r="A801" s="101" t="s">
        <v>96</v>
      </c>
      <c r="B801" s="98"/>
      <c r="C801" s="102" t="s">
        <v>97</v>
      </c>
      <c r="D801" s="103"/>
      <c r="E801" s="104"/>
    </row>
    <row r="802" spans="1:5" ht="15.75" x14ac:dyDescent="0.25">
      <c r="A802" s="101" t="s">
        <v>98</v>
      </c>
      <c r="B802" s="98"/>
      <c r="C802" s="105" t="s">
        <v>99</v>
      </c>
      <c r="D802" s="106"/>
      <c r="E802" s="104"/>
    </row>
    <row r="803" spans="1:5" ht="15.75" x14ac:dyDescent="0.25">
      <c r="A803" s="101" t="s">
        <v>100</v>
      </c>
      <c r="B803" s="98"/>
      <c r="C803" s="102" t="s">
        <v>101</v>
      </c>
      <c r="D803" s="103"/>
      <c r="E803" s="104"/>
    </row>
    <row r="804" spans="1:5" ht="15.75" x14ac:dyDescent="0.25">
      <c r="A804" s="101" t="s">
        <v>102</v>
      </c>
      <c r="B804" s="81"/>
      <c r="C804" s="102" t="s">
        <v>103</v>
      </c>
      <c r="D804" s="103"/>
      <c r="E804" s="104"/>
    </row>
    <row r="811" spans="1:5" x14ac:dyDescent="0.25">
      <c r="A811" s="36">
        <v>16</v>
      </c>
    </row>
    <row r="812" spans="1:5" ht="15.75" x14ac:dyDescent="0.25">
      <c r="A812" s="372" t="str">
        <f>Beregningsdata!E2</f>
        <v>Test</v>
      </c>
      <c r="B812" s="372"/>
      <c r="C812" s="373"/>
      <c r="D812" s="373"/>
      <c r="E812" s="373"/>
    </row>
    <row r="813" spans="1:5" ht="16.5" thickBot="1" x14ac:dyDescent="0.3">
      <c r="A813" s="37" t="s">
        <v>10</v>
      </c>
      <c r="B813" s="38"/>
      <c r="C813" s="107" t="str">
        <f>MedarbejderData!D23</f>
        <v>a16</v>
      </c>
      <c r="D813" s="40" t="s">
        <v>11</v>
      </c>
      <c r="E813" s="41"/>
    </row>
    <row r="814" spans="1:5" ht="16.5" thickBot="1" x14ac:dyDescent="0.3">
      <c r="A814" s="42" t="s">
        <v>12</v>
      </c>
      <c r="B814" s="108" t="str">
        <f>MedarbejderData!C23</f>
        <v>l16</v>
      </c>
      <c r="C814" s="44">
        <f>Tidsregistrering!A3</f>
        <v>43753</v>
      </c>
      <c r="D814" s="364">
        <f>Tidsregistrering!B3</f>
        <v>43783</v>
      </c>
      <c r="E814" s="365"/>
    </row>
    <row r="815" spans="1:5" ht="32.25" thickBot="1" x14ac:dyDescent="0.4">
      <c r="A815" s="45" t="s">
        <v>13</v>
      </c>
      <c r="B815" s="46"/>
      <c r="C815" s="47" t="str">
        <f>MedarbejderData!B23</f>
        <v>n16</v>
      </c>
      <c r="D815" s="48" t="s">
        <v>14</v>
      </c>
      <c r="E815" s="49"/>
    </row>
    <row r="816" spans="1:5" ht="32.25" thickBot="1" x14ac:dyDescent="0.3">
      <c r="A816" s="50" t="s">
        <v>15</v>
      </c>
      <c r="B816" s="51" t="s">
        <v>16</v>
      </c>
      <c r="C816" s="52" t="s">
        <v>17</v>
      </c>
      <c r="D816" s="53" t="str">
        <f>Beregningsdata!J4</f>
        <v>Satser pr. 15/03-2019</v>
      </c>
      <c r="E816" s="54" t="s">
        <v>18</v>
      </c>
    </row>
    <row r="817" spans="1:5" ht="15.75" x14ac:dyDescent="0.25">
      <c r="A817" s="55" t="s">
        <v>19</v>
      </c>
      <c r="B817" s="56"/>
      <c r="C817" s="57" t="s">
        <v>20</v>
      </c>
      <c r="D817" s="58">
        <f>Beregningsdata!J5</f>
        <v>127.48</v>
      </c>
      <c r="E817" s="57" t="s">
        <v>21</v>
      </c>
    </row>
    <row r="818" spans="1:5" ht="15.75" x14ac:dyDescent="0.25">
      <c r="A818" s="56" t="s">
        <v>22</v>
      </c>
      <c r="B818" s="56"/>
      <c r="C818" s="57" t="s">
        <v>23</v>
      </c>
      <c r="D818" s="58">
        <f>Beregningsdata!J6</f>
        <v>108.5</v>
      </c>
      <c r="E818" s="60" t="s">
        <v>24</v>
      </c>
    </row>
    <row r="819" spans="1:5" ht="15.75" x14ac:dyDescent="0.25">
      <c r="A819" s="56" t="s">
        <v>25</v>
      </c>
      <c r="B819" s="61">
        <f>Tidsregistrering!J750</f>
        <v>0</v>
      </c>
      <c r="C819" s="57" t="s">
        <v>26</v>
      </c>
      <c r="D819" s="58">
        <f>Beregningsdata!J7</f>
        <v>143.56</v>
      </c>
      <c r="E819" s="57" t="s">
        <v>27</v>
      </c>
    </row>
    <row r="820" spans="1:5" ht="15.75" x14ac:dyDescent="0.25">
      <c r="A820" s="56" t="s">
        <v>28</v>
      </c>
      <c r="B820" s="65">
        <f>IF(MedarbejderData!H23=1,B819,0)</f>
        <v>0</v>
      </c>
      <c r="C820" s="57" t="s">
        <v>29</v>
      </c>
      <c r="D820" s="58">
        <f>Beregningsdata!J8</f>
        <v>3.65</v>
      </c>
      <c r="E820" s="63" t="s">
        <v>30</v>
      </c>
    </row>
    <row r="821" spans="1:5" ht="16.5" thickBot="1" x14ac:dyDescent="0.3">
      <c r="A821" s="64" t="s">
        <v>31</v>
      </c>
      <c r="B821" s="166">
        <f>IF(MedarbejderData!J23=1,B819,0)</f>
        <v>0</v>
      </c>
      <c r="C821" s="66" t="s">
        <v>32</v>
      </c>
      <c r="D821" s="58">
        <f>Beregningsdata!J9</f>
        <v>4.6500000000000004</v>
      </c>
      <c r="E821" s="68" t="s">
        <v>33</v>
      </c>
    </row>
    <row r="822" spans="1:5" ht="15.75" x14ac:dyDescent="0.25">
      <c r="A822" s="69"/>
      <c r="B822" s="167" t="e">
        <f ca="1">MedarbejderData!K23</f>
        <v>#NAME?</v>
      </c>
      <c r="C822" s="70" t="s">
        <v>34</v>
      </c>
      <c r="D822" s="58">
        <f>Beregningsdata!J10</f>
        <v>2.77</v>
      </c>
      <c r="E822" s="71" t="s">
        <v>35</v>
      </c>
    </row>
    <row r="823" spans="1:5" ht="15.75" x14ac:dyDescent="0.25">
      <c r="A823" s="72"/>
      <c r="B823" s="145" t="e">
        <f ca="1">MedarbejderData!L23</f>
        <v>#NAME?</v>
      </c>
      <c r="C823" s="73" t="s">
        <v>36</v>
      </c>
      <c r="D823" s="58">
        <f>Beregningsdata!J11</f>
        <v>5.54</v>
      </c>
      <c r="E823" s="74" t="s">
        <v>35</v>
      </c>
    </row>
    <row r="824" spans="1:5" ht="16.5" thickBot="1" x14ac:dyDescent="0.3">
      <c r="A824" s="75"/>
      <c r="B824" s="146" t="e">
        <f ca="1">MedarbejderData!M23</f>
        <v>#NAME?</v>
      </c>
      <c r="C824" s="76" t="s">
        <v>37</v>
      </c>
      <c r="D824" s="58">
        <f>Beregningsdata!J12</f>
        <v>8.3000000000000007</v>
      </c>
      <c r="E824" s="77" t="s">
        <v>35</v>
      </c>
    </row>
    <row r="825" spans="1:5" ht="15.75" x14ac:dyDescent="0.25">
      <c r="A825" s="55" t="s">
        <v>25</v>
      </c>
      <c r="B825" s="78">
        <f>IF(MedarbejderData!I23=1,B819,0)</f>
        <v>0</v>
      </c>
      <c r="C825" s="79" t="s">
        <v>38</v>
      </c>
      <c r="D825" s="58">
        <f>Beregningsdata!J13</f>
        <v>4</v>
      </c>
      <c r="E825" s="80" t="s">
        <v>39</v>
      </c>
    </row>
    <row r="826" spans="1:5" ht="15.75" x14ac:dyDescent="0.25">
      <c r="A826" s="56" t="s">
        <v>40</v>
      </c>
      <c r="B826" s="56">
        <f>Tidsregistrering!M750</f>
        <v>0</v>
      </c>
      <c r="C826" s="57" t="s">
        <v>41</v>
      </c>
      <c r="D826" s="58">
        <f>Beregningsdata!J14</f>
        <v>14.98</v>
      </c>
      <c r="E826" s="57" t="s">
        <v>42</v>
      </c>
    </row>
    <row r="827" spans="1:5" ht="15.75" x14ac:dyDescent="0.25">
      <c r="A827" s="56" t="s">
        <v>43</v>
      </c>
      <c r="B827" s="56">
        <f>Tidsregistrering!N750</f>
        <v>0</v>
      </c>
      <c r="C827" s="57" t="s">
        <v>44</v>
      </c>
      <c r="D827" s="58">
        <f>Beregningsdata!J15</f>
        <v>19.190000000000001</v>
      </c>
      <c r="E827" s="57" t="s">
        <v>45</v>
      </c>
    </row>
    <row r="828" spans="1:5" ht="15.75" x14ac:dyDescent="0.25">
      <c r="A828" s="81" t="s">
        <v>46</v>
      </c>
      <c r="B828" s="81">
        <f>Tidsregistrering!O750</f>
        <v>0</v>
      </c>
      <c r="C828" s="57" t="s">
        <v>47</v>
      </c>
      <c r="D828" s="58">
        <f>Beregningsdata!J16</f>
        <v>22.7</v>
      </c>
      <c r="E828" s="57" t="s">
        <v>48</v>
      </c>
    </row>
    <row r="829" spans="1:5" ht="15.75" x14ac:dyDescent="0.25">
      <c r="A829" s="81" t="s">
        <v>49</v>
      </c>
      <c r="B829" s="65">
        <f>IF(MedarbejderData!Q23=1,B819,0)</f>
        <v>0</v>
      </c>
      <c r="C829" s="57" t="s">
        <v>50</v>
      </c>
      <c r="D829" s="58">
        <f>Beregningsdata!J17</f>
        <v>7.13</v>
      </c>
      <c r="E829" s="57" t="s">
        <v>51</v>
      </c>
    </row>
    <row r="830" spans="1:5" ht="15.75" x14ac:dyDescent="0.25">
      <c r="A830" s="81" t="s">
        <v>52</v>
      </c>
      <c r="B830" s="65">
        <f>IF(MedarbejderData!R23=1,B819,0)</f>
        <v>0</v>
      </c>
      <c r="C830" s="57" t="s">
        <v>53</v>
      </c>
      <c r="D830" s="58">
        <f>Beregningsdata!J18</f>
        <v>4.51</v>
      </c>
      <c r="E830" s="57" t="s">
        <v>54</v>
      </c>
    </row>
    <row r="831" spans="1:5" ht="15.75" x14ac:dyDescent="0.25">
      <c r="A831" s="81" t="s">
        <v>55</v>
      </c>
      <c r="B831" s="65">
        <f>IF(MedarbejderData!S23=1,B819,0)</f>
        <v>0</v>
      </c>
      <c r="C831" s="57" t="s">
        <v>56</v>
      </c>
      <c r="D831" s="58">
        <f>Beregningsdata!J19</f>
        <v>3.11</v>
      </c>
      <c r="E831" s="82"/>
    </row>
    <row r="832" spans="1:5" ht="15.75" x14ac:dyDescent="0.25">
      <c r="A832" s="56" t="s">
        <v>57</v>
      </c>
      <c r="B832" s="56">
        <f>Tidsregistrering!K750</f>
        <v>0</v>
      </c>
      <c r="C832" s="57" t="s">
        <v>58</v>
      </c>
      <c r="D832" s="58">
        <f>Beregningsdata!J20</f>
        <v>40.89</v>
      </c>
      <c r="E832" s="82"/>
    </row>
    <row r="833" spans="1:5" ht="15.75" x14ac:dyDescent="0.25">
      <c r="A833" s="56" t="s">
        <v>59</v>
      </c>
      <c r="B833" s="56">
        <f>Tidsregistrering!L750</f>
        <v>0</v>
      </c>
      <c r="C833" s="57" t="s">
        <v>60</v>
      </c>
      <c r="D833" s="58">
        <f>Beregningsdata!J21</f>
        <v>81.78</v>
      </c>
      <c r="E833" s="82"/>
    </row>
    <row r="834" spans="1:5" ht="15.75" x14ac:dyDescent="0.25">
      <c r="A834" s="56"/>
      <c r="B834" s="78">
        <f>IF(MedarbejderData!N23=1,Tidsregistrering!F750,0)</f>
        <v>0</v>
      </c>
      <c r="C834" s="57" t="s">
        <v>61</v>
      </c>
      <c r="D834" s="322">
        <f>IF(MedarbejderData!N23=1,Beregningsdata!D31,0)</f>
        <v>0</v>
      </c>
      <c r="E834" s="82"/>
    </row>
    <row r="835" spans="1:5" ht="15.75" x14ac:dyDescent="0.25">
      <c r="A835" s="56" t="s">
        <v>62</v>
      </c>
      <c r="B835" s="56"/>
      <c r="C835" s="57" t="s">
        <v>63</v>
      </c>
      <c r="D835" s="59">
        <f>Beregningsdata!J22</f>
        <v>3.54</v>
      </c>
      <c r="E835" s="57" t="s">
        <v>64</v>
      </c>
    </row>
    <row r="836" spans="1:5" ht="15.75" x14ac:dyDescent="0.25">
      <c r="A836" s="56" t="s">
        <v>65</v>
      </c>
      <c r="B836" s="284">
        <f>SUMIFS(Tidsregistrering!P715:P749,Tidsregistrering!D715:D749,"Syg")</f>
        <v>0</v>
      </c>
      <c r="C836" s="57" t="s">
        <v>66</v>
      </c>
      <c r="D836" s="83"/>
      <c r="E836" s="84" t="s">
        <v>67</v>
      </c>
    </row>
    <row r="837" spans="1:5" ht="16.5" thickBot="1" x14ac:dyDescent="0.3">
      <c r="A837" s="85" t="s">
        <v>68</v>
      </c>
      <c r="B837" s="85"/>
      <c r="C837" s="57" t="s">
        <v>69</v>
      </c>
      <c r="D837" s="67"/>
      <c r="E837" s="84" t="s">
        <v>70</v>
      </c>
    </row>
    <row r="838" spans="1:5" ht="16.5" thickBot="1" x14ac:dyDescent="0.3">
      <c r="A838" s="85" t="s">
        <v>71</v>
      </c>
      <c r="B838" s="85"/>
      <c r="C838" s="57" t="s">
        <v>72</v>
      </c>
      <c r="D838" s="59"/>
      <c r="E838" s="86" t="s">
        <v>73</v>
      </c>
    </row>
    <row r="839" spans="1:5" ht="15.75" x14ac:dyDescent="0.25">
      <c r="A839" s="85" t="s">
        <v>71</v>
      </c>
      <c r="B839" s="85"/>
      <c r="C839" s="57" t="s">
        <v>74</v>
      </c>
      <c r="D839" s="59"/>
      <c r="E839" s="86" t="s">
        <v>73</v>
      </c>
    </row>
    <row r="840" spans="1:5" ht="16.5" thickBot="1" x14ac:dyDescent="0.3">
      <c r="A840" s="87" t="s">
        <v>75</v>
      </c>
      <c r="B840" s="87"/>
      <c r="C840" s="88" t="s">
        <v>76</v>
      </c>
      <c r="D840" s="58" t="s">
        <v>15</v>
      </c>
      <c r="E840" s="89" t="s">
        <v>77</v>
      </c>
    </row>
    <row r="841" spans="1:5" ht="16.5" thickBot="1" x14ac:dyDescent="0.3">
      <c r="A841" s="85" t="s">
        <v>78</v>
      </c>
      <c r="B841" s="85"/>
      <c r="C841" s="57" t="s">
        <v>79</v>
      </c>
      <c r="D841" s="59"/>
      <c r="E841" s="90" t="s">
        <v>80</v>
      </c>
    </row>
    <row r="842" spans="1:5" ht="15.75" x14ac:dyDescent="0.25">
      <c r="A842" s="91" t="s">
        <v>81</v>
      </c>
      <c r="B842" s="92"/>
      <c r="C842" s="57" t="s">
        <v>82</v>
      </c>
      <c r="D842" s="93" t="s">
        <v>83</v>
      </c>
      <c r="E842" s="94"/>
    </row>
    <row r="843" spans="1:5" ht="15.75" x14ac:dyDescent="0.25">
      <c r="A843" s="91" t="s">
        <v>81</v>
      </c>
      <c r="B843" s="285">
        <f>SUMIFS(Tidsregistrering!P715:P749,Tidsregistrering!D715:D749,"ferie")</f>
        <v>0</v>
      </c>
      <c r="C843" s="95" t="s">
        <v>84</v>
      </c>
      <c r="D843" s="96" t="s">
        <v>15</v>
      </c>
      <c r="E843" s="57"/>
    </row>
    <row r="844" spans="1:5" ht="15.75" x14ac:dyDescent="0.25">
      <c r="A844" s="91"/>
      <c r="B844" s="285">
        <f>SUMIFS(Tidsregistrering!P715:P749,Tidsregistrering!D715:D749,"feriefridag")</f>
        <v>0</v>
      </c>
      <c r="C844" s="97" t="s">
        <v>85</v>
      </c>
      <c r="D844" s="96"/>
      <c r="E844" s="57"/>
    </row>
    <row r="845" spans="1:5" ht="15.75" x14ac:dyDescent="0.25">
      <c r="A845" s="91"/>
      <c r="B845" s="285">
        <f>SUMIFS(Tidsregistrering!P715:P749,Tidsregistrering!D715:D749,"barsel")</f>
        <v>0</v>
      </c>
      <c r="C845" s="97" t="s">
        <v>107</v>
      </c>
      <c r="D845" s="96"/>
      <c r="E845" s="57"/>
    </row>
    <row r="846" spans="1:5" ht="15.75" x14ac:dyDescent="0.25">
      <c r="A846" s="91"/>
      <c r="B846" s="285">
        <f>SUMIFS(Tidsregistrering!P715:P749,Tidsregistrering!D715:D749,"barns sygedag")</f>
        <v>0</v>
      </c>
      <c r="C846" s="97" t="s">
        <v>111</v>
      </c>
      <c r="D846" s="96"/>
      <c r="E846" s="57"/>
    </row>
    <row r="847" spans="1:5" ht="16.5" thickBot="1" x14ac:dyDescent="0.3">
      <c r="A847" s="153"/>
      <c r="B847" s="78">
        <f>IF(MedarbejderData!O23=1,B819,0)</f>
        <v>0</v>
      </c>
      <c r="C847" s="97" t="s">
        <v>86</v>
      </c>
      <c r="D847" s="154">
        <v>15</v>
      </c>
      <c r="E847" s="94"/>
    </row>
    <row r="848" spans="1:5" ht="15.75" x14ac:dyDescent="0.25">
      <c r="A848" s="158">
        <v>1</v>
      </c>
      <c r="B848" s="159">
        <f>Tidsregistrering!D752</f>
        <v>0</v>
      </c>
      <c r="C848" s="277" t="s">
        <v>87</v>
      </c>
      <c r="D848" s="370">
        <f>Tidsregistrering!B752</f>
        <v>0</v>
      </c>
      <c r="E848" s="371"/>
    </row>
    <row r="849" spans="1:5" ht="15.75" x14ac:dyDescent="0.25">
      <c r="A849" s="161">
        <v>2</v>
      </c>
      <c r="B849" s="113">
        <f>Tidsregistrering!D753</f>
        <v>0</v>
      </c>
      <c r="C849" s="57" t="s">
        <v>87</v>
      </c>
      <c r="D849" s="366">
        <f>Tidsregistrering!B753</f>
        <v>0</v>
      </c>
      <c r="E849" s="367"/>
    </row>
    <row r="850" spans="1:5" ht="16.5" thickBot="1" x14ac:dyDescent="0.3">
      <c r="A850" s="162">
        <v>3</v>
      </c>
      <c r="B850" s="163">
        <f>Tidsregistrering!D754</f>
        <v>0</v>
      </c>
      <c r="C850" s="278" t="s">
        <v>87</v>
      </c>
      <c r="D850" s="368">
        <f>Tidsregistrering!B754</f>
        <v>0</v>
      </c>
      <c r="E850" s="369"/>
    </row>
    <row r="851" spans="1:5" ht="15.75" x14ac:dyDescent="0.25">
      <c r="A851" s="155" t="s">
        <v>88</v>
      </c>
      <c r="B851" s="156"/>
      <c r="C851" s="157"/>
      <c r="D851" s="99" t="s">
        <v>15</v>
      </c>
      <c r="E851" s="100" t="s">
        <v>89</v>
      </c>
    </row>
    <row r="852" spans="1:5" ht="15.75" x14ac:dyDescent="0.25">
      <c r="A852" s="101" t="s">
        <v>90</v>
      </c>
      <c r="B852" s="98"/>
      <c r="C852" s="102" t="s">
        <v>91</v>
      </c>
      <c r="D852" s="103"/>
      <c r="E852" s="104"/>
    </row>
    <row r="853" spans="1:5" ht="15.75" x14ac:dyDescent="0.25">
      <c r="A853" s="101" t="s">
        <v>92</v>
      </c>
      <c r="B853" s="98"/>
      <c r="C853" s="102" t="s">
        <v>93</v>
      </c>
      <c r="D853" s="103"/>
      <c r="E853" s="104"/>
    </row>
    <row r="854" spans="1:5" ht="15.75" x14ac:dyDescent="0.25">
      <c r="A854" s="101" t="s">
        <v>94</v>
      </c>
      <c r="B854" s="98"/>
      <c r="C854" s="105" t="s">
        <v>95</v>
      </c>
      <c r="D854" s="106"/>
      <c r="E854" s="104"/>
    </row>
    <row r="855" spans="1:5" ht="15.75" x14ac:dyDescent="0.25">
      <c r="A855" s="101" t="s">
        <v>96</v>
      </c>
      <c r="B855" s="98"/>
      <c r="C855" s="102" t="s">
        <v>97</v>
      </c>
      <c r="D855" s="103"/>
      <c r="E855" s="104"/>
    </row>
    <row r="856" spans="1:5" ht="15.75" x14ac:dyDescent="0.25">
      <c r="A856" s="101" t="s">
        <v>98</v>
      </c>
      <c r="B856" s="98"/>
      <c r="C856" s="105" t="s">
        <v>99</v>
      </c>
      <c r="D856" s="106"/>
      <c r="E856" s="104"/>
    </row>
    <row r="857" spans="1:5" ht="15.75" x14ac:dyDescent="0.25">
      <c r="A857" s="101" t="s">
        <v>100</v>
      </c>
      <c r="B857" s="98"/>
      <c r="C857" s="102" t="s">
        <v>101</v>
      </c>
      <c r="D857" s="103"/>
      <c r="E857" s="104"/>
    </row>
    <row r="858" spans="1:5" ht="15.75" x14ac:dyDescent="0.25">
      <c r="A858" s="101" t="s">
        <v>102</v>
      </c>
      <c r="B858" s="81"/>
      <c r="C858" s="102" t="s">
        <v>103</v>
      </c>
      <c r="D858" s="103"/>
      <c r="E858" s="104"/>
    </row>
    <row r="865" spans="1:5" x14ac:dyDescent="0.25">
      <c r="A865" s="36">
        <v>17</v>
      </c>
    </row>
    <row r="866" spans="1:5" ht="15.75" x14ac:dyDescent="0.25">
      <c r="A866" s="372" t="str">
        <f>Beregningsdata!E2</f>
        <v>Test</v>
      </c>
      <c r="B866" s="372"/>
      <c r="C866" s="373"/>
      <c r="D866" s="373"/>
      <c r="E866" s="373"/>
    </row>
    <row r="867" spans="1:5" ht="16.5" thickBot="1" x14ac:dyDescent="0.3">
      <c r="A867" s="37" t="s">
        <v>10</v>
      </c>
      <c r="B867" s="38"/>
      <c r="C867" s="136" t="str">
        <f>MedarbejderData!D24</f>
        <v>a17</v>
      </c>
      <c r="D867" s="40" t="s">
        <v>11</v>
      </c>
      <c r="E867" s="41"/>
    </row>
    <row r="868" spans="1:5" ht="16.5" thickBot="1" x14ac:dyDescent="0.3">
      <c r="A868" s="42" t="s">
        <v>12</v>
      </c>
      <c r="B868" s="108" t="str">
        <f>MedarbejderData!C24</f>
        <v>l17</v>
      </c>
      <c r="C868" s="44">
        <f>Tidsregistrering!A3</f>
        <v>43753</v>
      </c>
      <c r="D868" s="364">
        <f>Tidsregistrering!B3</f>
        <v>43783</v>
      </c>
      <c r="E868" s="365"/>
    </row>
    <row r="869" spans="1:5" ht="32.25" thickBot="1" x14ac:dyDescent="0.4">
      <c r="A869" s="45" t="s">
        <v>13</v>
      </c>
      <c r="B869" s="46"/>
      <c r="C869" s="47" t="str">
        <f>MedarbejderData!B24</f>
        <v>n17</v>
      </c>
      <c r="D869" s="48" t="s">
        <v>14</v>
      </c>
      <c r="E869" s="49"/>
    </row>
    <row r="870" spans="1:5" ht="32.25" thickBot="1" x14ac:dyDescent="0.3">
      <c r="A870" s="50" t="s">
        <v>15</v>
      </c>
      <c r="B870" s="51" t="s">
        <v>16</v>
      </c>
      <c r="C870" s="52" t="s">
        <v>17</v>
      </c>
      <c r="D870" s="53" t="str">
        <f>Beregningsdata!J4</f>
        <v>Satser pr. 15/03-2019</v>
      </c>
      <c r="E870" s="54" t="s">
        <v>18</v>
      </c>
    </row>
    <row r="871" spans="1:5" ht="15.75" x14ac:dyDescent="0.25">
      <c r="A871" s="55" t="s">
        <v>19</v>
      </c>
      <c r="B871" s="56"/>
      <c r="C871" s="57" t="s">
        <v>20</v>
      </c>
      <c r="D871" s="58">
        <f>Beregningsdata!J5</f>
        <v>127.48</v>
      </c>
      <c r="E871" s="57" t="s">
        <v>21</v>
      </c>
    </row>
    <row r="872" spans="1:5" ht="15.75" x14ac:dyDescent="0.25">
      <c r="A872" s="56" t="s">
        <v>22</v>
      </c>
      <c r="B872" s="56"/>
      <c r="C872" s="57" t="s">
        <v>23</v>
      </c>
      <c r="D872" s="58">
        <f>Beregningsdata!J6</f>
        <v>108.5</v>
      </c>
      <c r="E872" s="60" t="s">
        <v>24</v>
      </c>
    </row>
    <row r="873" spans="1:5" ht="15.75" x14ac:dyDescent="0.25">
      <c r="A873" s="56" t="s">
        <v>25</v>
      </c>
      <c r="B873" s="61">
        <f>Tidsregistrering!J797</f>
        <v>0</v>
      </c>
      <c r="C873" s="57" t="s">
        <v>26</v>
      </c>
      <c r="D873" s="58">
        <f>Beregningsdata!J7</f>
        <v>143.56</v>
      </c>
      <c r="E873" s="57" t="s">
        <v>27</v>
      </c>
    </row>
    <row r="874" spans="1:5" ht="15.75" x14ac:dyDescent="0.25">
      <c r="A874" s="56" t="s">
        <v>28</v>
      </c>
      <c r="B874" s="65">
        <f>IF(MedarbejderData!H24=1,B873,0)</f>
        <v>0</v>
      </c>
      <c r="C874" s="57" t="s">
        <v>29</v>
      </c>
      <c r="D874" s="58">
        <f>Beregningsdata!J8</f>
        <v>3.65</v>
      </c>
      <c r="E874" s="63" t="s">
        <v>30</v>
      </c>
    </row>
    <row r="875" spans="1:5" ht="16.5" thickBot="1" x14ac:dyDescent="0.3">
      <c r="A875" s="64" t="s">
        <v>31</v>
      </c>
      <c r="B875" s="166">
        <f>IF(MedarbejderData!H24=1,B873,0)</f>
        <v>0</v>
      </c>
      <c r="C875" s="66" t="s">
        <v>32</v>
      </c>
      <c r="D875" s="58">
        <f>Beregningsdata!J9</f>
        <v>4.6500000000000004</v>
      </c>
      <c r="E875" s="68" t="s">
        <v>33</v>
      </c>
    </row>
    <row r="876" spans="1:5" ht="15.75" x14ac:dyDescent="0.25">
      <c r="A876" s="69"/>
      <c r="B876" s="167" t="e">
        <f ca="1">MedarbejderData!K24</f>
        <v>#NAME?</v>
      </c>
      <c r="C876" s="70" t="s">
        <v>34</v>
      </c>
      <c r="D876" s="58">
        <f>Beregningsdata!J10</f>
        <v>2.77</v>
      </c>
      <c r="E876" s="71" t="s">
        <v>35</v>
      </c>
    </row>
    <row r="877" spans="1:5" ht="15.75" x14ac:dyDescent="0.25">
      <c r="A877" s="72"/>
      <c r="B877" s="145" t="e">
        <f ca="1">MedarbejderData!L24</f>
        <v>#NAME?</v>
      </c>
      <c r="C877" s="73" t="s">
        <v>36</v>
      </c>
      <c r="D877" s="58">
        <f>Beregningsdata!J11</f>
        <v>5.54</v>
      </c>
      <c r="E877" s="74" t="s">
        <v>35</v>
      </c>
    </row>
    <row r="878" spans="1:5" ht="16.5" thickBot="1" x14ac:dyDescent="0.3">
      <c r="A878" s="75"/>
      <c r="B878" s="146" t="e">
        <f ca="1">MedarbejderData!M24</f>
        <v>#NAME?</v>
      </c>
      <c r="C878" s="76" t="s">
        <v>37</v>
      </c>
      <c r="D878" s="58">
        <f>Beregningsdata!J12</f>
        <v>8.3000000000000007</v>
      </c>
      <c r="E878" s="77" t="s">
        <v>35</v>
      </c>
    </row>
    <row r="879" spans="1:5" ht="15.75" x14ac:dyDescent="0.25">
      <c r="A879" s="55" t="s">
        <v>25</v>
      </c>
      <c r="B879" s="78">
        <f>IF(MedarbejderData!H24=1,B873,0)</f>
        <v>0</v>
      </c>
      <c r="C879" s="79" t="s">
        <v>38</v>
      </c>
      <c r="D879" s="58">
        <f>Beregningsdata!J13</f>
        <v>4</v>
      </c>
      <c r="E879" s="80" t="s">
        <v>39</v>
      </c>
    </row>
    <row r="880" spans="1:5" ht="15.75" x14ac:dyDescent="0.25">
      <c r="A880" s="56" t="s">
        <v>40</v>
      </c>
      <c r="B880" s="56">
        <f>Tidsregistrering!M797</f>
        <v>0</v>
      </c>
      <c r="C880" s="57" t="s">
        <v>41</v>
      </c>
      <c r="D880" s="58">
        <f>Beregningsdata!J14</f>
        <v>14.98</v>
      </c>
      <c r="E880" s="57" t="s">
        <v>42</v>
      </c>
    </row>
    <row r="881" spans="1:5" ht="15.75" x14ac:dyDescent="0.25">
      <c r="A881" s="56" t="s">
        <v>43</v>
      </c>
      <c r="B881" s="56">
        <f>Tidsregistrering!N797</f>
        <v>0</v>
      </c>
      <c r="C881" s="57" t="s">
        <v>44</v>
      </c>
      <c r="D881" s="58">
        <f>Beregningsdata!J15</f>
        <v>19.190000000000001</v>
      </c>
      <c r="E881" s="57" t="s">
        <v>45</v>
      </c>
    </row>
    <row r="882" spans="1:5" ht="15.75" x14ac:dyDescent="0.25">
      <c r="A882" s="81" t="s">
        <v>46</v>
      </c>
      <c r="B882" s="81">
        <f>Tidsregistrering!O797</f>
        <v>0</v>
      </c>
      <c r="C882" s="57" t="s">
        <v>47</v>
      </c>
      <c r="D882" s="58">
        <f>Beregningsdata!J16</f>
        <v>22.7</v>
      </c>
      <c r="E882" s="57" t="s">
        <v>48</v>
      </c>
    </row>
    <row r="883" spans="1:5" ht="15.75" x14ac:dyDescent="0.25">
      <c r="A883" s="81" t="s">
        <v>49</v>
      </c>
      <c r="B883" s="65">
        <f>IF(MedarbejderData!H24=1,B873,0)</f>
        <v>0</v>
      </c>
      <c r="C883" s="57" t="s">
        <v>50</v>
      </c>
      <c r="D883" s="58">
        <f>Beregningsdata!J17</f>
        <v>7.13</v>
      </c>
      <c r="E883" s="57" t="s">
        <v>51</v>
      </c>
    </row>
    <row r="884" spans="1:5" ht="15.75" x14ac:dyDescent="0.25">
      <c r="A884" s="81" t="s">
        <v>52</v>
      </c>
      <c r="B884" s="65">
        <f>IF(MedarbejderData!H24=1,B873,0)</f>
        <v>0</v>
      </c>
      <c r="C884" s="57" t="s">
        <v>53</v>
      </c>
      <c r="D884" s="58">
        <f>Beregningsdata!J18</f>
        <v>4.51</v>
      </c>
      <c r="E884" s="57" t="s">
        <v>54</v>
      </c>
    </row>
    <row r="885" spans="1:5" ht="15.75" x14ac:dyDescent="0.25">
      <c r="A885" s="81" t="s">
        <v>55</v>
      </c>
      <c r="B885" s="65">
        <f>IF(MedarbejderData!H24=1,B873,0)</f>
        <v>0</v>
      </c>
      <c r="C885" s="57" t="s">
        <v>56</v>
      </c>
      <c r="D885" s="58">
        <f>Beregningsdata!J19</f>
        <v>3.11</v>
      </c>
      <c r="E885" s="82"/>
    </row>
    <row r="886" spans="1:5" ht="15.75" x14ac:dyDescent="0.25">
      <c r="A886" s="56" t="s">
        <v>57</v>
      </c>
      <c r="B886" s="56">
        <f>Tidsregistrering!K797</f>
        <v>0</v>
      </c>
      <c r="C886" s="57" t="s">
        <v>58</v>
      </c>
      <c r="D886" s="58">
        <f>Beregningsdata!J20</f>
        <v>40.89</v>
      </c>
      <c r="E886" s="82"/>
    </row>
    <row r="887" spans="1:5" ht="15.75" x14ac:dyDescent="0.25">
      <c r="A887" s="56" t="s">
        <v>59</v>
      </c>
      <c r="B887" s="56">
        <f>Tidsregistrering!L797</f>
        <v>0</v>
      </c>
      <c r="C887" s="57" t="s">
        <v>60</v>
      </c>
      <c r="D887" s="58">
        <f>Beregningsdata!J21</f>
        <v>81.78</v>
      </c>
      <c r="E887" s="82"/>
    </row>
    <row r="888" spans="1:5" ht="15.75" x14ac:dyDescent="0.25">
      <c r="A888" s="56"/>
      <c r="B888" s="78">
        <f>IF(MedarbejderData!H24=1,Tidsregistrering!F797,0)</f>
        <v>0</v>
      </c>
      <c r="C888" s="57" t="s">
        <v>61</v>
      </c>
      <c r="D888" s="322">
        <f>IF(MedarbejderData!N24=1,Beregningsdata!D31,0)</f>
        <v>0</v>
      </c>
      <c r="E888" s="82"/>
    </row>
    <row r="889" spans="1:5" ht="15.75" x14ac:dyDescent="0.25">
      <c r="A889" s="56" t="s">
        <v>62</v>
      </c>
      <c r="B889" s="56"/>
      <c r="C889" s="57" t="s">
        <v>63</v>
      </c>
      <c r="D889" s="59">
        <f>Beregningsdata!J22</f>
        <v>3.54</v>
      </c>
      <c r="E889" s="57" t="s">
        <v>64</v>
      </c>
    </row>
    <row r="890" spans="1:5" ht="15.75" x14ac:dyDescent="0.25">
      <c r="A890" s="56" t="s">
        <v>65</v>
      </c>
      <c r="B890" s="284">
        <f>SUMIFS(Tidsregistrering!P762:P796,Tidsregistrering!D762:D796,"Syg")</f>
        <v>0</v>
      </c>
      <c r="C890" s="57" t="s">
        <v>66</v>
      </c>
      <c r="D890" s="83"/>
      <c r="E890" s="84" t="s">
        <v>67</v>
      </c>
    </row>
    <row r="891" spans="1:5" ht="16.5" thickBot="1" x14ac:dyDescent="0.3">
      <c r="A891" s="85" t="s">
        <v>68</v>
      </c>
      <c r="B891" s="85"/>
      <c r="C891" s="57" t="s">
        <v>69</v>
      </c>
      <c r="D891" s="67"/>
      <c r="E891" s="84" t="s">
        <v>70</v>
      </c>
    </row>
    <row r="892" spans="1:5" ht="16.5" thickBot="1" x14ac:dyDescent="0.3">
      <c r="A892" s="85" t="s">
        <v>71</v>
      </c>
      <c r="B892" s="85"/>
      <c r="C892" s="57" t="s">
        <v>72</v>
      </c>
      <c r="D892" s="59"/>
      <c r="E892" s="86" t="s">
        <v>73</v>
      </c>
    </row>
    <row r="893" spans="1:5" ht="15.75" x14ac:dyDescent="0.25">
      <c r="A893" s="85" t="s">
        <v>71</v>
      </c>
      <c r="B893" s="85"/>
      <c r="C893" s="57" t="s">
        <v>74</v>
      </c>
      <c r="D893" s="59"/>
      <c r="E893" s="86" t="s">
        <v>73</v>
      </c>
    </row>
    <row r="894" spans="1:5" ht="16.5" thickBot="1" x14ac:dyDescent="0.3">
      <c r="A894" s="87" t="s">
        <v>75</v>
      </c>
      <c r="B894" s="87"/>
      <c r="C894" s="88" t="s">
        <v>76</v>
      </c>
      <c r="D894" s="58" t="s">
        <v>15</v>
      </c>
      <c r="E894" s="89" t="s">
        <v>77</v>
      </c>
    </row>
    <row r="895" spans="1:5" ht="16.5" thickBot="1" x14ac:dyDescent="0.3">
      <c r="A895" s="85" t="s">
        <v>78</v>
      </c>
      <c r="B895" s="85"/>
      <c r="C895" s="57" t="s">
        <v>79</v>
      </c>
      <c r="D895" s="59"/>
      <c r="E895" s="90" t="s">
        <v>80</v>
      </c>
    </row>
    <row r="896" spans="1:5" ht="15.75" x14ac:dyDescent="0.25">
      <c r="A896" s="91" t="s">
        <v>81</v>
      </c>
      <c r="B896" s="92"/>
      <c r="C896" s="57" t="s">
        <v>82</v>
      </c>
      <c r="D896" s="93" t="s">
        <v>83</v>
      </c>
      <c r="E896" s="94"/>
    </row>
    <row r="897" spans="1:5" ht="15.75" x14ac:dyDescent="0.25">
      <c r="A897" s="91" t="s">
        <v>81</v>
      </c>
      <c r="B897" s="285">
        <f>SUMIFS(Tidsregistrering!P762:P796,Tidsregistrering!D762:D796,"ferie")</f>
        <v>0</v>
      </c>
      <c r="C897" s="95" t="s">
        <v>84</v>
      </c>
      <c r="D897" s="96" t="s">
        <v>15</v>
      </c>
      <c r="E897" s="57"/>
    </row>
    <row r="898" spans="1:5" ht="15.75" x14ac:dyDescent="0.25">
      <c r="A898" s="91"/>
      <c r="B898" s="285">
        <f>SUMIFS(Tidsregistrering!P762:P796,Tidsregistrering!D762:D796,"feriefridag")</f>
        <v>0</v>
      </c>
      <c r="C898" s="97" t="s">
        <v>85</v>
      </c>
      <c r="D898" s="96"/>
      <c r="E898" s="57"/>
    </row>
    <row r="899" spans="1:5" ht="15.75" x14ac:dyDescent="0.25">
      <c r="A899" s="91"/>
      <c r="B899" s="285">
        <f>SUMIFS(Tidsregistrering!P762:P796,Tidsregistrering!D762:D796,"barsel")</f>
        <v>0</v>
      </c>
      <c r="C899" s="97" t="s">
        <v>107</v>
      </c>
      <c r="D899" s="96"/>
      <c r="E899" s="57"/>
    </row>
    <row r="900" spans="1:5" ht="15.75" x14ac:dyDescent="0.25">
      <c r="A900" s="91"/>
      <c r="B900" s="285">
        <f>SUMIFS(Tidsregistrering!P762:P796,Tidsregistrering!D762:D796,"barns sygedag")</f>
        <v>0</v>
      </c>
      <c r="C900" s="97" t="s">
        <v>111</v>
      </c>
      <c r="D900" s="96"/>
      <c r="E900" s="57"/>
    </row>
    <row r="901" spans="1:5" ht="16.5" thickBot="1" x14ac:dyDescent="0.3">
      <c r="A901" s="153"/>
      <c r="B901" s="78">
        <f>IF(MedarbejderData!H24=1,B873,0)</f>
        <v>0</v>
      </c>
      <c r="C901" s="97" t="s">
        <v>86</v>
      </c>
      <c r="D901" s="154">
        <v>15</v>
      </c>
      <c r="E901" s="94"/>
    </row>
    <row r="902" spans="1:5" ht="15.75" x14ac:dyDescent="0.25">
      <c r="A902" s="158">
        <v>1</v>
      </c>
      <c r="B902" s="159">
        <f>Tidsregistrering!D799</f>
        <v>0</v>
      </c>
      <c r="C902" s="277" t="s">
        <v>87</v>
      </c>
      <c r="D902" s="370">
        <f>Tidsregistrering!B799</f>
        <v>0</v>
      </c>
      <c r="E902" s="371"/>
    </row>
    <row r="903" spans="1:5" ht="15.75" x14ac:dyDescent="0.25">
      <c r="A903" s="161">
        <v>2</v>
      </c>
      <c r="B903" s="113">
        <f>Tidsregistrering!D800</f>
        <v>0</v>
      </c>
      <c r="C903" s="57" t="s">
        <v>87</v>
      </c>
      <c r="D903" s="366">
        <f>Tidsregistrering!B800</f>
        <v>0</v>
      </c>
      <c r="E903" s="367"/>
    </row>
    <row r="904" spans="1:5" ht="16.5" thickBot="1" x14ac:dyDescent="0.3">
      <c r="A904" s="162">
        <v>3</v>
      </c>
      <c r="B904" s="163">
        <f>Tidsregistrering!D801</f>
        <v>0</v>
      </c>
      <c r="C904" s="278" t="s">
        <v>87</v>
      </c>
      <c r="D904" s="368">
        <f>Tidsregistrering!B801</f>
        <v>0</v>
      </c>
      <c r="E904" s="369"/>
    </row>
    <row r="905" spans="1:5" ht="15.75" x14ac:dyDescent="0.25">
      <c r="A905" s="155" t="s">
        <v>88</v>
      </c>
      <c r="B905" s="156"/>
      <c r="C905" s="157"/>
      <c r="D905" s="99" t="s">
        <v>15</v>
      </c>
      <c r="E905" s="100" t="s">
        <v>89</v>
      </c>
    </row>
    <row r="906" spans="1:5" ht="15.75" x14ac:dyDescent="0.25">
      <c r="A906" s="101" t="s">
        <v>90</v>
      </c>
      <c r="B906" s="98"/>
      <c r="C906" s="102" t="s">
        <v>91</v>
      </c>
      <c r="D906" s="103"/>
      <c r="E906" s="104"/>
    </row>
    <row r="907" spans="1:5" ht="15.75" x14ac:dyDescent="0.25">
      <c r="A907" s="101" t="s">
        <v>92</v>
      </c>
      <c r="B907" s="98"/>
      <c r="C907" s="102" t="s">
        <v>93</v>
      </c>
      <c r="D907" s="103"/>
      <c r="E907" s="104"/>
    </row>
    <row r="908" spans="1:5" ht="15.75" x14ac:dyDescent="0.25">
      <c r="A908" s="101" t="s">
        <v>94</v>
      </c>
      <c r="B908" s="98"/>
      <c r="C908" s="105" t="s">
        <v>95</v>
      </c>
      <c r="D908" s="106"/>
      <c r="E908" s="104"/>
    </row>
    <row r="909" spans="1:5" ht="15.75" x14ac:dyDescent="0.25">
      <c r="A909" s="101" t="s">
        <v>96</v>
      </c>
      <c r="B909" s="98"/>
      <c r="C909" s="102" t="s">
        <v>97</v>
      </c>
      <c r="D909" s="103"/>
      <c r="E909" s="104"/>
    </row>
    <row r="910" spans="1:5" ht="15.75" x14ac:dyDescent="0.25">
      <c r="A910" s="101" t="s">
        <v>98</v>
      </c>
      <c r="B910" s="98"/>
      <c r="C910" s="105" t="s">
        <v>99</v>
      </c>
      <c r="D910" s="106"/>
      <c r="E910" s="104"/>
    </row>
    <row r="911" spans="1:5" ht="15.75" x14ac:dyDescent="0.25">
      <c r="A911" s="101" t="s">
        <v>100</v>
      </c>
      <c r="B911" s="98"/>
      <c r="C911" s="102" t="s">
        <v>101</v>
      </c>
      <c r="D911" s="103"/>
      <c r="E911" s="104"/>
    </row>
    <row r="912" spans="1:5" ht="15.75" x14ac:dyDescent="0.25">
      <c r="A912" s="101" t="s">
        <v>102</v>
      </c>
      <c r="B912" s="81"/>
      <c r="C912" s="102" t="s">
        <v>103</v>
      </c>
      <c r="D912" s="103"/>
      <c r="E912" s="104"/>
    </row>
    <row r="919" spans="1:5" x14ac:dyDescent="0.25">
      <c r="A919" s="36">
        <v>18</v>
      </c>
    </row>
    <row r="920" spans="1:5" ht="15.75" x14ac:dyDescent="0.25">
      <c r="A920" s="372" t="str">
        <f>Beregningsdata!E2</f>
        <v>Test</v>
      </c>
      <c r="B920" s="372"/>
      <c r="C920" s="373"/>
      <c r="D920" s="373"/>
      <c r="E920" s="373"/>
    </row>
    <row r="921" spans="1:5" ht="16.5" thickBot="1" x14ac:dyDescent="0.3">
      <c r="A921" s="37" t="s">
        <v>10</v>
      </c>
      <c r="B921" s="38"/>
      <c r="C921" s="107" t="str">
        <f>MedarbejderData!D25</f>
        <v>a18</v>
      </c>
      <c r="D921" s="40" t="s">
        <v>11</v>
      </c>
      <c r="E921" s="41"/>
    </row>
    <row r="922" spans="1:5" ht="16.5" thickBot="1" x14ac:dyDescent="0.3">
      <c r="A922" s="42" t="s">
        <v>12</v>
      </c>
      <c r="B922" s="108" t="str">
        <f>MedarbejderData!C25</f>
        <v>l18</v>
      </c>
      <c r="C922" s="44">
        <f>Tidsregistrering!A3</f>
        <v>43753</v>
      </c>
      <c r="D922" s="364">
        <f>Tidsregistrering!B3</f>
        <v>43783</v>
      </c>
      <c r="E922" s="365"/>
    </row>
    <row r="923" spans="1:5" ht="32.25" thickBot="1" x14ac:dyDescent="0.4">
      <c r="A923" s="45" t="s">
        <v>13</v>
      </c>
      <c r="B923" s="46"/>
      <c r="C923" s="47" t="str">
        <f>MedarbejderData!B25</f>
        <v>n18</v>
      </c>
      <c r="D923" s="48" t="s">
        <v>14</v>
      </c>
      <c r="E923" s="49"/>
    </row>
    <row r="924" spans="1:5" ht="32.25" thickBot="1" x14ac:dyDescent="0.3">
      <c r="A924" s="50" t="s">
        <v>15</v>
      </c>
      <c r="B924" s="51" t="s">
        <v>16</v>
      </c>
      <c r="C924" s="52" t="s">
        <v>17</v>
      </c>
      <c r="D924" s="53" t="str">
        <f>Beregningsdata!J4</f>
        <v>Satser pr. 15/03-2019</v>
      </c>
      <c r="E924" s="54" t="s">
        <v>18</v>
      </c>
    </row>
    <row r="925" spans="1:5" ht="15.75" x14ac:dyDescent="0.25">
      <c r="A925" s="55" t="s">
        <v>19</v>
      </c>
      <c r="B925" s="56"/>
      <c r="C925" s="57" t="s">
        <v>20</v>
      </c>
      <c r="D925" s="58">
        <f>Beregningsdata!J5</f>
        <v>127.48</v>
      </c>
      <c r="E925" s="57" t="s">
        <v>21</v>
      </c>
    </row>
    <row r="926" spans="1:5" ht="15.75" x14ac:dyDescent="0.25">
      <c r="A926" s="56" t="s">
        <v>22</v>
      </c>
      <c r="B926" s="56"/>
      <c r="C926" s="57" t="s">
        <v>23</v>
      </c>
      <c r="D926" s="58">
        <f>Beregningsdata!J6</f>
        <v>108.5</v>
      </c>
      <c r="E926" s="60" t="s">
        <v>24</v>
      </c>
    </row>
    <row r="927" spans="1:5" ht="15.75" x14ac:dyDescent="0.25">
      <c r="A927" s="56" t="s">
        <v>25</v>
      </c>
      <c r="B927" s="61">
        <f>Tidsregistrering!J844</f>
        <v>0</v>
      </c>
      <c r="C927" s="57" t="s">
        <v>26</v>
      </c>
      <c r="D927" s="58">
        <f>Beregningsdata!J7</f>
        <v>143.56</v>
      </c>
      <c r="E927" s="57" t="s">
        <v>27</v>
      </c>
    </row>
    <row r="928" spans="1:5" ht="15.75" x14ac:dyDescent="0.25">
      <c r="A928" s="56" t="s">
        <v>28</v>
      </c>
      <c r="B928" s="65">
        <f>IF(MedarbejderData!H25=1,B927,0)</f>
        <v>0</v>
      </c>
      <c r="C928" s="57" t="s">
        <v>29</v>
      </c>
      <c r="D928" s="58">
        <f>Beregningsdata!J8</f>
        <v>3.65</v>
      </c>
      <c r="E928" s="63" t="s">
        <v>30</v>
      </c>
    </row>
    <row r="929" spans="1:5" ht="16.5" thickBot="1" x14ac:dyDescent="0.3">
      <c r="A929" s="64" t="s">
        <v>31</v>
      </c>
      <c r="B929" s="166">
        <f>IF(MedarbejderData!H25=1,B927,0)</f>
        <v>0</v>
      </c>
      <c r="C929" s="66" t="s">
        <v>32</v>
      </c>
      <c r="D929" s="58">
        <f>Beregningsdata!J9</f>
        <v>4.6500000000000004</v>
      </c>
      <c r="E929" s="68" t="s">
        <v>33</v>
      </c>
    </row>
    <row r="930" spans="1:5" ht="15.75" x14ac:dyDescent="0.25">
      <c r="A930" s="69"/>
      <c r="B930" s="167" t="e">
        <f ca="1">MedarbejderData!K25</f>
        <v>#NAME?</v>
      </c>
      <c r="C930" s="70" t="s">
        <v>34</v>
      </c>
      <c r="D930" s="58">
        <f>Beregningsdata!J10</f>
        <v>2.77</v>
      </c>
      <c r="E930" s="71" t="s">
        <v>35</v>
      </c>
    </row>
    <row r="931" spans="1:5" ht="15.75" x14ac:dyDescent="0.25">
      <c r="A931" s="72"/>
      <c r="B931" s="145" t="e">
        <f ca="1">MedarbejderData!L25</f>
        <v>#NAME?</v>
      </c>
      <c r="C931" s="73" t="s">
        <v>36</v>
      </c>
      <c r="D931" s="58">
        <f>Beregningsdata!J11</f>
        <v>5.54</v>
      </c>
      <c r="E931" s="74" t="s">
        <v>35</v>
      </c>
    </row>
    <row r="932" spans="1:5" ht="16.5" thickBot="1" x14ac:dyDescent="0.3">
      <c r="A932" s="75"/>
      <c r="B932" s="146" t="e">
        <f ca="1">MedarbejderData!M25</f>
        <v>#NAME?</v>
      </c>
      <c r="C932" s="76" t="s">
        <v>37</v>
      </c>
      <c r="D932" s="58">
        <f>Beregningsdata!J12</f>
        <v>8.3000000000000007</v>
      </c>
      <c r="E932" s="77" t="s">
        <v>35</v>
      </c>
    </row>
    <row r="933" spans="1:5" ht="15.75" x14ac:dyDescent="0.25">
      <c r="A933" s="55" t="s">
        <v>25</v>
      </c>
      <c r="B933" s="78">
        <f>IF(MedarbejderData!H25=1,B927,0)</f>
        <v>0</v>
      </c>
      <c r="C933" s="79" t="s">
        <v>38</v>
      </c>
      <c r="D933" s="58">
        <f>Beregningsdata!J13</f>
        <v>4</v>
      </c>
      <c r="E933" s="80" t="s">
        <v>39</v>
      </c>
    </row>
    <row r="934" spans="1:5" ht="15.75" x14ac:dyDescent="0.25">
      <c r="A934" s="56" t="s">
        <v>40</v>
      </c>
      <c r="B934" s="56">
        <f>Tidsregistrering!M844</f>
        <v>0</v>
      </c>
      <c r="C934" s="57" t="s">
        <v>41</v>
      </c>
      <c r="D934" s="58">
        <f>Beregningsdata!J14</f>
        <v>14.98</v>
      </c>
      <c r="E934" s="57" t="s">
        <v>42</v>
      </c>
    </row>
    <row r="935" spans="1:5" ht="15.75" x14ac:dyDescent="0.25">
      <c r="A935" s="56" t="s">
        <v>43</v>
      </c>
      <c r="B935" s="56">
        <f>Tidsregistrering!N844</f>
        <v>0</v>
      </c>
      <c r="C935" s="57" t="s">
        <v>44</v>
      </c>
      <c r="D935" s="58">
        <f>Beregningsdata!J15</f>
        <v>19.190000000000001</v>
      </c>
      <c r="E935" s="57" t="s">
        <v>45</v>
      </c>
    </row>
    <row r="936" spans="1:5" ht="15.75" x14ac:dyDescent="0.25">
      <c r="A936" s="81" t="s">
        <v>46</v>
      </c>
      <c r="B936" s="81">
        <f>Tidsregistrering!O844</f>
        <v>0</v>
      </c>
      <c r="C936" s="57" t="s">
        <v>47</v>
      </c>
      <c r="D936" s="58">
        <f>Beregningsdata!J16</f>
        <v>22.7</v>
      </c>
      <c r="E936" s="57" t="s">
        <v>48</v>
      </c>
    </row>
    <row r="937" spans="1:5" ht="15.75" x14ac:dyDescent="0.25">
      <c r="A937" s="81" t="s">
        <v>49</v>
      </c>
      <c r="B937" s="65">
        <f>IF(MedarbejderData!H25=1,B927,0)</f>
        <v>0</v>
      </c>
      <c r="C937" s="57" t="s">
        <v>50</v>
      </c>
      <c r="D937" s="58">
        <f>Beregningsdata!J17</f>
        <v>7.13</v>
      </c>
      <c r="E937" s="57" t="s">
        <v>51</v>
      </c>
    </row>
    <row r="938" spans="1:5" ht="15.75" x14ac:dyDescent="0.25">
      <c r="A938" s="81" t="s">
        <v>52</v>
      </c>
      <c r="B938" s="65">
        <f>IF(MedarbejderData!H25=1,B927,0)</f>
        <v>0</v>
      </c>
      <c r="C938" s="57" t="s">
        <v>53</v>
      </c>
      <c r="D938" s="58">
        <f>Beregningsdata!J18</f>
        <v>4.51</v>
      </c>
      <c r="E938" s="57" t="s">
        <v>54</v>
      </c>
    </row>
    <row r="939" spans="1:5" ht="15.75" x14ac:dyDescent="0.25">
      <c r="A939" s="81" t="s">
        <v>55</v>
      </c>
      <c r="B939" s="65">
        <f>IF(MedarbejderData!H25=1,B927,0)</f>
        <v>0</v>
      </c>
      <c r="C939" s="57" t="s">
        <v>56</v>
      </c>
      <c r="D939" s="58">
        <f>Beregningsdata!J19</f>
        <v>3.11</v>
      </c>
      <c r="E939" s="82"/>
    </row>
    <row r="940" spans="1:5" ht="15.75" x14ac:dyDescent="0.25">
      <c r="A940" s="56" t="s">
        <v>57</v>
      </c>
      <c r="B940" s="56">
        <f>Tidsregistrering!K844</f>
        <v>0</v>
      </c>
      <c r="C940" s="57" t="s">
        <v>58</v>
      </c>
      <c r="D940" s="58">
        <f>Beregningsdata!J20</f>
        <v>40.89</v>
      </c>
      <c r="E940" s="82"/>
    </row>
    <row r="941" spans="1:5" ht="15.75" x14ac:dyDescent="0.25">
      <c r="A941" s="56" t="s">
        <v>59</v>
      </c>
      <c r="B941" s="56">
        <f>Tidsregistrering!L844</f>
        <v>0</v>
      </c>
      <c r="C941" s="57" t="s">
        <v>60</v>
      </c>
      <c r="D941" s="58">
        <f>Beregningsdata!J21</f>
        <v>81.78</v>
      </c>
      <c r="E941" s="82"/>
    </row>
    <row r="942" spans="1:5" ht="15.75" x14ac:dyDescent="0.25">
      <c r="A942" s="56"/>
      <c r="B942" s="78">
        <f>IF(MedarbejderData!H25=1,Tidsregistrering!F844,0)</f>
        <v>0</v>
      </c>
      <c r="C942" s="57" t="s">
        <v>61</v>
      </c>
      <c r="D942" s="322">
        <f>IF(MedarbejderData!N25=1,Beregningsdata!D31,0)</f>
        <v>0</v>
      </c>
      <c r="E942" s="82"/>
    </row>
    <row r="943" spans="1:5" ht="15.75" x14ac:dyDescent="0.25">
      <c r="A943" s="56" t="s">
        <v>62</v>
      </c>
      <c r="B943" s="56"/>
      <c r="C943" s="57" t="s">
        <v>63</v>
      </c>
      <c r="D943" s="59">
        <f>Beregningsdata!J22</f>
        <v>3.54</v>
      </c>
      <c r="E943" s="57" t="s">
        <v>64</v>
      </c>
    </row>
    <row r="944" spans="1:5" ht="15.75" x14ac:dyDescent="0.25">
      <c r="A944" s="56" t="s">
        <v>65</v>
      </c>
      <c r="B944" s="284">
        <f>SUMIFS(Tidsregistrering!P809:P843,Tidsregistrering!D809:D843,"Syg")</f>
        <v>0</v>
      </c>
      <c r="C944" s="57" t="s">
        <v>66</v>
      </c>
      <c r="D944" s="83"/>
      <c r="E944" s="84" t="s">
        <v>67</v>
      </c>
    </row>
    <row r="945" spans="1:5" ht="16.5" thickBot="1" x14ac:dyDescent="0.3">
      <c r="A945" s="85" t="s">
        <v>68</v>
      </c>
      <c r="B945" s="85"/>
      <c r="C945" s="57" t="s">
        <v>69</v>
      </c>
      <c r="D945" s="67"/>
      <c r="E945" s="84" t="s">
        <v>70</v>
      </c>
    </row>
    <row r="946" spans="1:5" ht="16.5" thickBot="1" x14ac:dyDescent="0.3">
      <c r="A946" s="85" t="s">
        <v>71</v>
      </c>
      <c r="B946" s="85"/>
      <c r="C946" s="57" t="s">
        <v>72</v>
      </c>
      <c r="D946" s="59"/>
      <c r="E946" s="86" t="s">
        <v>73</v>
      </c>
    </row>
    <row r="947" spans="1:5" ht="15.75" x14ac:dyDescent="0.25">
      <c r="A947" s="85" t="s">
        <v>71</v>
      </c>
      <c r="B947" s="85"/>
      <c r="C947" s="57" t="s">
        <v>74</v>
      </c>
      <c r="D947" s="59"/>
      <c r="E947" s="86" t="s">
        <v>73</v>
      </c>
    </row>
    <row r="948" spans="1:5" ht="16.5" thickBot="1" x14ac:dyDescent="0.3">
      <c r="A948" s="87" t="s">
        <v>75</v>
      </c>
      <c r="B948" s="87"/>
      <c r="C948" s="88" t="s">
        <v>76</v>
      </c>
      <c r="D948" s="58" t="s">
        <v>15</v>
      </c>
      <c r="E948" s="89" t="s">
        <v>77</v>
      </c>
    </row>
    <row r="949" spans="1:5" ht="16.5" thickBot="1" x14ac:dyDescent="0.3">
      <c r="A949" s="85" t="s">
        <v>78</v>
      </c>
      <c r="B949" s="85"/>
      <c r="C949" s="57" t="s">
        <v>79</v>
      </c>
      <c r="D949" s="59"/>
      <c r="E949" s="90" t="s">
        <v>80</v>
      </c>
    </row>
    <row r="950" spans="1:5" ht="15.75" x14ac:dyDescent="0.25">
      <c r="A950" s="91" t="s">
        <v>81</v>
      </c>
      <c r="B950" s="92"/>
      <c r="C950" s="57" t="s">
        <v>82</v>
      </c>
      <c r="D950" s="93" t="s">
        <v>83</v>
      </c>
      <c r="E950" s="94"/>
    </row>
    <row r="951" spans="1:5" ht="15.75" x14ac:dyDescent="0.25">
      <c r="A951" s="91" t="s">
        <v>81</v>
      </c>
      <c r="B951" s="285">
        <f>SUMIFS(Tidsregistrering!P809:P843,Tidsregistrering!D809:D843,"ferie")</f>
        <v>0</v>
      </c>
      <c r="C951" s="95" t="s">
        <v>84</v>
      </c>
      <c r="D951" s="96" t="s">
        <v>15</v>
      </c>
      <c r="E951" s="57"/>
    </row>
    <row r="952" spans="1:5" ht="15.75" x14ac:dyDescent="0.25">
      <c r="A952" s="91"/>
      <c r="B952" s="285">
        <f>SUMIFS(Tidsregistrering!P809:P843,Tidsregistrering!D809:D843,"feriefridag")</f>
        <v>0</v>
      </c>
      <c r="C952" s="97" t="s">
        <v>85</v>
      </c>
      <c r="D952" s="96"/>
      <c r="E952" s="57"/>
    </row>
    <row r="953" spans="1:5" ht="15.75" x14ac:dyDescent="0.25">
      <c r="A953" s="91"/>
      <c r="B953" s="285">
        <f>SUMIFS(Tidsregistrering!P809:P843,Tidsregistrering!D809:D843,"barsel")</f>
        <v>0</v>
      </c>
      <c r="C953" s="97" t="s">
        <v>107</v>
      </c>
      <c r="D953" s="96"/>
      <c r="E953" s="57"/>
    </row>
    <row r="954" spans="1:5" ht="15.75" x14ac:dyDescent="0.25">
      <c r="A954" s="91"/>
      <c r="B954" s="285">
        <f>SUMIFS(Tidsregistrering!P809:P843,Tidsregistrering!D809:D843,"barns sygedag")</f>
        <v>0</v>
      </c>
      <c r="C954" s="97" t="s">
        <v>111</v>
      </c>
      <c r="D954" s="96"/>
      <c r="E954" s="57"/>
    </row>
    <row r="955" spans="1:5" ht="16.5" thickBot="1" x14ac:dyDescent="0.3">
      <c r="A955" s="153"/>
      <c r="B955" s="78">
        <f>IF(MedarbejderData!H25=1,B927,0)</f>
        <v>0</v>
      </c>
      <c r="C955" s="97" t="s">
        <v>86</v>
      </c>
      <c r="D955" s="154">
        <v>15</v>
      </c>
      <c r="E955" s="94"/>
    </row>
    <row r="956" spans="1:5" ht="15.75" x14ac:dyDescent="0.25">
      <c r="A956" s="158">
        <v>1</v>
      </c>
      <c r="B956" s="159">
        <f>Tidsregistrering!D846</f>
        <v>0</v>
      </c>
      <c r="C956" s="277" t="s">
        <v>87</v>
      </c>
      <c r="D956" s="370">
        <f>Tidsregistrering!B846</f>
        <v>0</v>
      </c>
      <c r="E956" s="371"/>
    </row>
    <row r="957" spans="1:5" ht="15.75" x14ac:dyDescent="0.25">
      <c r="A957" s="161">
        <v>2</v>
      </c>
      <c r="B957" s="113">
        <f>Tidsregistrering!D847</f>
        <v>0</v>
      </c>
      <c r="C957" s="57" t="s">
        <v>87</v>
      </c>
      <c r="D957" s="366">
        <f>Tidsregistrering!B847</f>
        <v>0</v>
      </c>
      <c r="E957" s="367"/>
    </row>
    <row r="958" spans="1:5" ht="16.5" thickBot="1" x14ac:dyDescent="0.3">
      <c r="A958" s="162">
        <v>3</v>
      </c>
      <c r="B958" s="163">
        <f>Tidsregistrering!D848</f>
        <v>0</v>
      </c>
      <c r="C958" s="278" t="s">
        <v>87</v>
      </c>
      <c r="D958" s="368">
        <f>Tidsregistrering!B848</f>
        <v>0</v>
      </c>
      <c r="E958" s="369"/>
    </row>
    <row r="959" spans="1:5" ht="15.75" x14ac:dyDescent="0.25">
      <c r="A959" s="155" t="s">
        <v>88</v>
      </c>
      <c r="B959" s="156"/>
      <c r="C959" s="157"/>
      <c r="D959" s="99" t="s">
        <v>15</v>
      </c>
      <c r="E959" s="100" t="s">
        <v>89</v>
      </c>
    </row>
    <row r="960" spans="1:5" ht="15.75" x14ac:dyDescent="0.25">
      <c r="A960" s="101" t="s">
        <v>90</v>
      </c>
      <c r="B960" s="98"/>
      <c r="C960" s="102" t="s">
        <v>91</v>
      </c>
      <c r="D960" s="103"/>
      <c r="E960" s="104"/>
    </row>
    <row r="961" spans="1:5" ht="15.75" x14ac:dyDescent="0.25">
      <c r="A961" s="101" t="s">
        <v>92</v>
      </c>
      <c r="B961" s="98"/>
      <c r="C961" s="102" t="s">
        <v>93</v>
      </c>
      <c r="D961" s="103"/>
      <c r="E961" s="104"/>
    </row>
    <row r="962" spans="1:5" ht="15.75" x14ac:dyDescent="0.25">
      <c r="A962" s="101" t="s">
        <v>94</v>
      </c>
      <c r="B962" s="98"/>
      <c r="C962" s="105" t="s">
        <v>95</v>
      </c>
      <c r="D962" s="106"/>
      <c r="E962" s="104"/>
    </row>
    <row r="963" spans="1:5" ht="15.75" x14ac:dyDescent="0.25">
      <c r="A963" s="101" t="s">
        <v>96</v>
      </c>
      <c r="B963" s="98"/>
      <c r="C963" s="102" t="s">
        <v>97</v>
      </c>
      <c r="D963" s="103"/>
      <c r="E963" s="104"/>
    </row>
    <row r="964" spans="1:5" ht="15.75" x14ac:dyDescent="0.25">
      <c r="A964" s="101" t="s">
        <v>98</v>
      </c>
      <c r="B964" s="98"/>
      <c r="C964" s="105" t="s">
        <v>99</v>
      </c>
      <c r="D964" s="106"/>
      <c r="E964" s="104"/>
    </row>
    <row r="965" spans="1:5" ht="15.75" x14ac:dyDescent="0.25">
      <c r="A965" s="101" t="s">
        <v>100</v>
      </c>
      <c r="B965" s="98"/>
      <c r="C965" s="102" t="s">
        <v>101</v>
      </c>
      <c r="D965" s="103"/>
      <c r="E965" s="104"/>
    </row>
    <row r="966" spans="1:5" ht="15.75" x14ac:dyDescent="0.25">
      <c r="A966" s="101" t="s">
        <v>102</v>
      </c>
      <c r="B966" s="81"/>
      <c r="C966" s="102" t="s">
        <v>103</v>
      </c>
      <c r="D966" s="103"/>
      <c r="E966" s="104"/>
    </row>
    <row r="973" spans="1:5" x14ac:dyDescent="0.25">
      <c r="A973" s="36">
        <v>19</v>
      </c>
    </row>
    <row r="974" spans="1:5" ht="15.75" x14ac:dyDescent="0.25">
      <c r="A974" s="372" t="str">
        <f>Beregningsdata!E2</f>
        <v>Test</v>
      </c>
      <c r="B974" s="372"/>
      <c r="C974" s="373"/>
      <c r="D974" s="373"/>
      <c r="E974" s="373"/>
    </row>
    <row r="975" spans="1:5" ht="16.5" thickBot="1" x14ac:dyDescent="0.3">
      <c r="A975" s="37" t="s">
        <v>10</v>
      </c>
      <c r="B975" s="38"/>
      <c r="C975" s="107" t="str">
        <f>MedarbejderData!D26</f>
        <v>a19</v>
      </c>
      <c r="D975" s="40" t="s">
        <v>11</v>
      </c>
      <c r="E975" s="41"/>
    </row>
    <row r="976" spans="1:5" ht="16.5" thickBot="1" x14ac:dyDescent="0.3">
      <c r="A976" s="42" t="s">
        <v>12</v>
      </c>
      <c r="B976" s="108" t="str">
        <f>MedarbejderData!C26</f>
        <v>l19</v>
      </c>
      <c r="C976" s="44">
        <f>Tidsregistrering!A3</f>
        <v>43753</v>
      </c>
      <c r="D976" s="364">
        <f>Tidsregistrering!B3</f>
        <v>43783</v>
      </c>
      <c r="E976" s="365"/>
    </row>
    <row r="977" spans="1:5" ht="32.25" thickBot="1" x14ac:dyDescent="0.4">
      <c r="A977" s="45" t="s">
        <v>13</v>
      </c>
      <c r="B977" s="46"/>
      <c r="C977" s="47" t="str">
        <f>MedarbejderData!B26</f>
        <v>n19</v>
      </c>
      <c r="D977" s="48" t="s">
        <v>14</v>
      </c>
      <c r="E977" s="49"/>
    </row>
    <row r="978" spans="1:5" ht="32.25" thickBot="1" x14ac:dyDescent="0.3">
      <c r="A978" s="50" t="s">
        <v>15</v>
      </c>
      <c r="B978" s="51" t="s">
        <v>16</v>
      </c>
      <c r="C978" s="52" t="s">
        <v>17</v>
      </c>
      <c r="D978" s="53" t="str">
        <f>Beregningsdata!J4</f>
        <v>Satser pr. 15/03-2019</v>
      </c>
      <c r="E978" s="54" t="s">
        <v>18</v>
      </c>
    </row>
    <row r="979" spans="1:5" ht="15.75" x14ac:dyDescent="0.25">
      <c r="A979" s="55" t="s">
        <v>19</v>
      </c>
      <c r="B979" s="56"/>
      <c r="C979" s="57" t="s">
        <v>20</v>
      </c>
      <c r="D979" s="58">
        <f>Beregningsdata!J5</f>
        <v>127.48</v>
      </c>
      <c r="E979" s="57" t="s">
        <v>21</v>
      </c>
    </row>
    <row r="980" spans="1:5" ht="15.75" x14ac:dyDescent="0.25">
      <c r="A980" s="56" t="s">
        <v>22</v>
      </c>
      <c r="B980" s="56"/>
      <c r="C980" s="57" t="s">
        <v>23</v>
      </c>
      <c r="D980" s="58">
        <f>Beregningsdata!J6</f>
        <v>108.5</v>
      </c>
      <c r="E980" s="60" t="s">
        <v>24</v>
      </c>
    </row>
    <row r="981" spans="1:5" ht="15.75" x14ac:dyDescent="0.25">
      <c r="A981" s="56" t="s">
        <v>25</v>
      </c>
      <c r="B981" s="61">
        <f>Tidsregistrering!J891</f>
        <v>0</v>
      </c>
      <c r="C981" s="57" t="s">
        <v>26</v>
      </c>
      <c r="D981" s="58">
        <f>Beregningsdata!J7</f>
        <v>143.56</v>
      </c>
      <c r="E981" s="57" t="s">
        <v>27</v>
      </c>
    </row>
    <row r="982" spans="1:5" ht="15.75" x14ac:dyDescent="0.25">
      <c r="A982" s="56" t="s">
        <v>28</v>
      </c>
      <c r="B982" s="65">
        <f>IF(MedarbejderData!H26=1,B981,0)</f>
        <v>0</v>
      </c>
      <c r="C982" s="57" t="s">
        <v>29</v>
      </c>
      <c r="D982" s="58">
        <f>Beregningsdata!J8</f>
        <v>3.65</v>
      </c>
      <c r="E982" s="63" t="s">
        <v>30</v>
      </c>
    </row>
    <row r="983" spans="1:5" ht="16.5" thickBot="1" x14ac:dyDescent="0.3">
      <c r="A983" s="64" t="s">
        <v>31</v>
      </c>
      <c r="B983" s="166">
        <f>IF(MedarbejderData!J26=1,B981,0)</f>
        <v>0</v>
      </c>
      <c r="C983" s="66" t="s">
        <v>32</v>
      </c>
      <c r="D983" s="58">
        <f>Beregningsdata!J9</f>
        <v>4.6500000000000004</v>
      </c>
      <c r="E983" s="68" t="s">
        <v>33</v>
      </c>
    </row>
    <row r="984" spans="1:5" ht="15.75" x14ac:dyDescent="0.25">
      <c r="A984" s="69"/>
      <c r="B984" s="167" t="e">
        <f ca="1">MedarbejderData!K26</f>
        <v>#NAME?</v>
      </c>
      <c r="C984" s="70" t="s">
        <v>34</v>
      </c>
      <c r="D984" s="58">
        <f>Beregningsdata!J10</f>
        <v>2.77</v>
      </c>
      <c r="E984" s="71" t="s">
        <v>35</v>
      </c>
    </row>
    <row r="985" spans="1:5" ht="15.75" x14ac:dyDescent="0.25">
      <c r="A985" s="72"/>
      <c r="B985" s="145" t="e">
        <f ca="1">MedarbejderData!L26</f>
        <v>#NAME?</v>
      </c>
      <c r="C985" s="73" t="s">
        <v>36</v>
      </c>
      <c r="D985" s="58">
        <f>Beregningsdata!J11</f>
        <v>5.54</v>
      </c>
      <c r="E985" s="74" t="s">
        <v>35</v>
      </c>
    </row>
    <row r="986" spans="1:5" ht="16.5" thickBot="1" x14ac:dyDescent="0.3">
      <c r="A986" s="75"/>
      <c r="B986" s="146" t="e">
        <f ca="1">MedarbejderData!M26</f>
        <v>#NAME?</v>
      </c>
      <c r="C986" s="76" t="s">
        <v>37</v>
      </c>
      <c r="D986" s="58">
        <f>Beregningsdata!J12</f>
        <v>8.3000000000000007</v>
      </c>
      <c r="E986" s="77" t="s">
        <v>35</v>
      </c>
    </row>
    <row r="987" spans="1:5" ht="15.75" x14ac:dyDescent="0.25">
      <c r="A987" s="55" t="s">
        <v>25</v>
      </c>
      <c r="B987" s="78">
        <f>IF(MedarbejderData!I26=1,B981,0)</f>
        <v>0</v>
      </c>
      <c r="C987" s="79" t="s">
        <v>38</v>
      </c>
      <c r="D987" s="58">
        <f>Beregningsdata!J13</f>
        <v>4</v>
      </c>
      <c r="E987" s="80" t="s">
        <v>39</v>
      </c>
    </row>
    <row r="988" spans="1:5" ht="15.75" x14ac:dyDescent="0.25">
      <c r="A988" s="56" t="s">
        <v>40</v>
      </c>
      <c r="B988" s="56">
        <f>Tidsregistrering!M891</f>
        <v>0</v>
      </c>
      <c r="C988" s="57" t="s">
        <v>41</v>
      </c>
      <c r="D988" s="58">
        <f>Beregningsdata!J14</f>
        <v>14.98</v>
      </c>
      <c r="E988" s="57" t="s">
        <v>42</v>
      </c>
    </row>
    <row r="989" spans="1:5" ht="15.75" x14ac:dyDescent="0.25">
      <c r="A989" s="56" t="s">
        <v>43</v>
      </c>
      <c r="B989" s="56">
        <f>Tidsregistrering!N891</f>
        <v>0</v>
      </c>
      <c r="C989" s="57" t="s">
        <v>44</v>
      </c>
      <c r="D989" s="58">
        <f>Beregningsdata!J15</f>
        <v>19.190000000000001</v>
      </c>
      <c r="E989" s="57" t="s">
        <v>45</v>
      </c>
    </row>
    <row r="990" spans="1:5" ht="15.75" x14ac:dyDescent="0.25">
      <c r="A990" s="81" t="s">
        <v>46</v>
      </c>
      <c r="B990" s="81">
        <f>Tidsregistrering!O891</f>
        <v>0</v>
      </c>
      <c r="C990" s="57" t="s">
        <v>47</v>
      </c>
      <c r="D990" s="58">
        <f>Beregningsdata!J16</f>
        <v>22.7</v>
      </c>
      <c r="E990" s="57" t="s">
        <v>48</v>
      </c>
    </row>
    <row r="991" spans="1:5" ht="15.75" x14ac:dyDescent="0.25">
      <c r="A991" s="81" t="s">
        <v>49</v>
      </c>
      <c r="B991" s="65">
        <f>IF(MedarbejderData!Q26=1,B981,0)</f>
        <v>0</v>
      </c>
      <c r="C991" s="57" t="s">
        <v>50</v>
      </c>
      <c r="D991" s="58">
        <f>Beregningsdata!J17</f>
        <v>7.13</v>
      </c>
      <c r="E991" s="57" t="s">
        <v>51</v>
      </c>
    </row>
    <row r="992" spans="1:5" ht="15.75" x14ac:dyDescent="0.25">
      <c r="A992" s="81" t="s">
        <v>52</v>
      </c>
      <c r="B992" s="65">
        <f>IF(MedarbejderData!R26=1,B981,0)</f>
        <v>0</v>
      </c>
      <c r="C992" s="57" t="s">
        <v>53</v>
      </c>
      <c r="D992" s="58">
        <f>Beregningsdata!J18</f>
        <v>4.51</v>
      </c>
      <c r="E992" s="57" t="s">
        <v>54</v>
      </c>
    </row>
    <row r="993" spans="1:5" ht="15.75" x14ac:dyDescent="0.25">
      <c r="A993" s="81" t="s">
        <v>55</v>
      </c>
      <c r="B993" s="65">
        <f>IF(MedarbejderData!S26=1,B981,0)</f>
        <v>0</v>
      </c>
      <c r="C993" s="57" t="s">
        <v>56</v>
      </c>
      <c r="D993" s="58">
        <f>Beregningsdata!J19</f>
        <v>3.11</v>
      </c>
      <c r="E993" s="82"/>
    </row>
    <row r="994" spans="1:5" ht="15.75" x14ac:dyDescent="0.25">
      <c r="A994" s="56" t="s">
        <v>57</v>
      </c>
      <c r="B994" s="56">
        <f>Tidsregistrering!K891</f>
        <v>0</v>
      </c>
      <c r="C994" s="57" t="s">
        <v>58</v>
      </c>
      <c r="D994" s="58">
        <f>Beregningsdata!J20</f>
        <v>40.89</v>
      </c>
      <c r="E994" s="82"/>
    </row>
    <row r="995" spans="1:5" ht="15.75" x14ac:dyDescent="0.25">
      <c r="A995" s="56" t="s">
        <v>59</v>
      </c>
      <c r="B995" s="56">
        <f>Tidsregistrering!L891</f>
        <v>0</v>
      </c>
      <c r="C995" s="57" t="s">
        <v>60</v>
      </c>
      <c r="D995" s="58">
        <f>Beregningsdata!J21</f>
        <v>81.78</v>
      </c>
      <c r="E995" s="82"/>
    </row>
    <row r="996" spans="1:5" ht="15.75" x14ac:dyDescent="0.25">
      <c r="A996" s="56"/>
      <c r="B996" s="78">
        <f>IF(MedarbejderData!N26=1,Tidsregistrering!F891,0)</f>
        <v>0</v>
      </c>
      <c r="C996" s="57" t="s">
        <v>61</v>
      </c>
      <c r="D996" s="322">
        <f>IF(MedarbejderData!N26=1,Beregningsdata!D31,0)</f>
        <v>0</v>
      </c>
      <c r="E996" s="82"/>
    </row>
    <row r="997" spans="1:5" ht="15.75" x14ac:dyDescent="0.25">
      <c r="A997" s="56" t="s">
        <v>62</v>
      </c>
      <c r="B997" s="56"/>
      <c r="C997" s="57" t="s">
        <v>63</v>
      </c>
      <c r="D997" s="59">
        <f>Beregningsdata!J22</f>
        <v>3.54</v>
      </c>
      <c r="E997" s="57" t="s">
        <v>64</v>
      </c>
    </row>
    <row r="998" spans="1:5" ht="15.75" x14ac:dyDescent="0.25">
      <c r="A998" s="56" t="s">
        <v>65</v>
      </c>
      <c r="B998" s="284">
        <f>SUMIFS(Tidsregistrering!P856:P890,Tidsregistrering!D856:D890,"Syg")</f>
        <v>0</v>
      </c>
      <c r="C998" s="57" t="s">
        <v>66</v>
      </c>
      <c r="D998" s="83"/>
      <c r="E998" s="84" t="s">
        <v>67</v>
      </c>
    </row>
    <row r="999" spans="1:5" ht="16.5" thickBot="1" x14ac:dyDescent="0.3">
      <c r="A999" s="85" t="s">
        <v>68</v>
      </c>
      <c r="B999" s="85"/>
      <c r="C999" s="57" t="s">
        <v>69</v>
      </c>
      <c r="D999" s="67"/>
      <c r="E999" s="84" t="s">
        <v>70</v>
      </c>
    </row>
    <row r="1000" spans="1:5" ht="16.5" thickBot="1" x14ac:dyDescent="0.3">
      <c r="A1000" s="85" t="s">
        <v>71</v>
      </c>
      <c r="B1000" s="85"/>
      <c r="C1000" s="57" t="s">
        <v>72</v>
      </c>
      <c r="D1000" s="59"/>
      <c r="E1000" s="86" t="s">
        <v>73</v>
      </c>
    </row>
    <row r="1001" spans="1:5" ht="15.75" x14ac:dyDescent="0.25">
      <c r="A1001" s="85" t="s">
        <v>71</v>
      </c>
      <c r="B1001" s="85"/>
      <c r="C1001" s="57" t="s">
        <v>74</v>
      </c>
      <c r="D1001" s="59"/>
      <c r="E1001" s="86" t="s">
        <v>73</v>
      </c>
    </row>
    <row r="1002" spans="1:5" ht="16.5" thickBot="1" x14ac:dyDescent="0.3">
      <c r="A1002" s="87" t="s">
        <v>75</v>
      </c>
      <c r="B1002" s="87"/>
      <c r="C1002" s="88" t="s">
        <v>76</v>
      </c>
      <c r="D1002" s="58" t="s">
        <v>15</v>
      </c>
      <c r="E1002" s="89" t="s">
        <v>77</v>
      </c>
    </row>
    <row r="1003" spans="1:5" ht="16.5" thickBot="1" x14ac:dyDescent="0.3">
      <c r="A1003" s="85" t="s">
        <v>78</v>
      </c>
      <c r="B1003" s="85"/>
      <c r="C1003" s="57" t="s">
        <v>79</v>
      </c>
      <c r="D1003" s="59"/>
      <c r="E1003" s="90" t="s">
        <v>80</v>
      </c>
    </row>
    <row r="1004" spans="1:5" ht="15.75" x14ac:dyDescent="0.25">
      <c r="A1004" s="91" t="s">
        <v>81</v>
      </c>
      <c r="B1004" s="92"/>
      <c r="C1004" s="57" t="s">
        <v>82</v>
      </c>
      <c r="D1004" s="93" t="s">
        <v>83</v>
      </c>
      <c r="E1004" s="94"/>
    </row>
    <row r="1005" spans="1:5" ht="15.75" x14ac:dyDescent="0.25">
      <c r="A1005" s="91" t="s">
        <v>81</v>
      </c>
      <c r="B1005" s="285">
        <f>SUMIFS(Tidsregistrering!P856:P890,Tidsregistrering!D856:D890,"ferie")</f>
        <v>0</v>
      </c>
      <c r="C1005" s="95" t="s">
        <v>84</v>
      </c>
      <c r="D1005" s="96" t="s">
        <v>15</v>
      </c>
      <c r="E1005" s="57"/>
    </row>
    <row r="1006" spans="1:5" ht="15.75" x14ac:dyDescent="0.25">
      <c r="A1006" s="91"/>
      <c r="B1006" s="285">
        <f>SUMIFS(Tidsregistrering!P856:P890,Tidsregistrering!D856:D890,"feriefridag")</f>
        <v>0</v>
      </c>
      <c r="C1006" s="97" t="s">
        <v>85</v>
      </c>
      <c r="D1006" s="96"/>
      <c r="E1006" s="57"/>
    </row>
    <row r="1007" spans="1:5" ht="15.75" x14ac:dyDescent="0.25">
      <c r="A1007" s="91"/>
      <c r="B1007" s="285">
        <f>SUMIFS(Tidsregistrering!P856:P890,Tidsregistrering!D856:D890,"barsel")</f>
        <v>0</v>
      </c>
      <c r="C1007" s="97" t="s">
        <v>107</v>
      </c>
      <c r="D1007" s="96"/>
      <c r="E1007" s="57"/>
    </row>
    <row r="1008" spans="1:5" ht="15.75" x14ac:dyDescent="0.25">
      <c r="A1008" s="91"/>
      <c r="B1008" s="285">
        <f>SUMIFS(Tidsregistrering!P856:P890,Tidsregistrering!D856:D890,"barns sygedag")</f>
        <v>0</v>
      </c>
      <c r="C1008" s="97" t="s">
        <v>111</v>
      </c>
      <c r="D1008" s="96"/>
      <c r="E1008" s="57"/>
    </row>
    <row r="1009" spans="1:5" ht="16.5" thickBot="1" x14ac:dyDescent="0.3">
      <c r="A1009" s="153"/>
      <c r="B1009" s="78">
        <f>IF(MedarbejderData!O26=1,B981,0)</f>
        <v>0</v>
      </c>
      <c r="C1009" s="97" t="s">
        <v>86</v>
      </c>
      <c r="D1009" s="154">
        <v>15</v>
      </c>
      <c r="E1009" s="94"/>
    </row>
    <row r="1010" spans="1:5" ht="15.75" x14ac:dyDescent="0.25">
      <c r="A1010" s="158">
        <v>1</v>
      </c>
      <c r="B1010" s="159">
        <f>Tidsregistrering!D893</f>
        <v>0</v>
      </c>
      <c r="C1010" s="277" t="s">
        <v>87</v>
      </c>
      <c r="D1010" s="370">
        <f>Tidsregistrering!B893</f>
        <v>0</v>
      </c>
      <c r="E1010" s="371"/>
    </row>
    <row r="1011" spans="1:5" ht="15.75" x14ac:dyDescent="0.25">
      <c r="A1011" s="161">
        <v>2</v>
      </c>
      <c r="B1011" s="113">
        <f>Tidsregistrering!D894</f>
        <v>0</v>
      </c>
      <c r="C1011" s="57" t="s">
        <v>87</v>
      </c>
      <c r="D1011" s="366">
        <f>Tidsregistrering!B894</f>
        <v>0</v>
      </c>
      <c r="E1011" s="367"/>
    </row>
    <row r="1012" spans="1:5" ht="16.5" thickBot="1" x14ac:dyDescent="0.3">
      <c r="A1012" s="162">
        <v>3</v>
      </c>
      <c r="B1012" s="163">
        <f>Tidsregistrering!D895</f>
        <v>0</v>
      </c>
      <c r="C1012" s="278" t="s">
        <v>87</v>
      </c>
      <c r="D1012" s="368">
        <f>Tidsregistrering!B895</f>
        <v>0</v>
      </c>
      <c r="E1012" s="369"/>
    </row>
    <row r="1013" spans="1:5" ht="15.75" x14ac:dyDescent="0.25">
      <c r="A1013" s="155" t="s">
        <v>88</v>
      </c>
      <c r="B1013" s="156"/>
      <c r="C1013" s="157"/>
      <c r="D1013" s="99" t="s">
        <v>15</v>
      </c>
      <c r="E1013" s="100" t="s">
        <v>89</v>
      </c>
    </row>
    <row r="1014" spans="1:5" ht="15.75" x14ac:dyDescent="0.25">
      <c r="A1014" s="101" t="s">
        <v>90</v>
      </c>
      <c r="B1014" s="98"/>
      <c r="C1014" s="102" t="s">
        <v>91</v>
      </c>
      <c r="D1014" s="103"/>
      <c r="E1014" s="104"/>
    </row>
    <row r="1015" spans="1:5" ht="15.75" x14ac:dyDescent="0.25">
      <c r="A1015" s="101" t="s">
        <v>92</v>
      </c>
      <c r="B1015" s="98"/>
      <c r="C1015" s="102" t="s">
        <v>93</v>
      </c>
      <c r="D1015" s="103"/>
      <c r="E1015" s="104"/>
    </row>
    <row r="1016" spans="1:5" ht="15.75" x14ac:dyDescent="0.25">
      <c r="A1016" s="101" t="s">
        <v>94</v>
      </c>
      <c r="B1016" s="98"/>
      <c r="C1016" s="105" t="s">
        <v>95</v>
      </c>
      <c r="D1016" s="106"/>
      <c r="E1016" s="104"/>
    </row>
    <row r="1017" spans="1:5" ht="15.75" x14ac:dyDescent="0.25">
      <c r="A1017" s="101" t="s">
        <v>96</v>
      </c>
      <c r="B1017" s="98"/>
      <c r="C1017" s="102" t="s">
        <v>97</v>
      </c>
      <c r="D1017" s="103"/>
      <c r="E1017" s="104"/>
    </row>
    <row r="1018" spans="1:5" ht="15.75" x14ac:dyDescent="0.25">
      <c r="A1018" s="101" t="s">
        <v>98</v>
      </c>
      <c r="B1018" s="98"/>
      <c r="C1018" s="105" t="s">
        <v>99</v>
      </c>
      <c r="D1018" s="106"/>
      <c r="E1018" s="104"/>
    </row>
    <row r="1019" spans="1:5" ht="15.75" x14ac:dyDescent="0.25">
      <c r="A1019" s="101" t="s">
        <v>100</v>
      </c>
      <c r="B1019" s="98"/>
      <c r="C1019" s="102" t="s">
        <v>101</v>
      </c>
      <c r="D1019" s="103"/>
      <c r="E1019" s="104"/>
    </row>
    <row r="1020" spans="1:5" ht="15.75" x14ac:dyDescent="0.25">
      <c r="A1020" s="101" t="s">
        <v>102</v>
      </c>
      <c r="B1020" s="81"/>
      <c r="C1020" s="102" t="s">
        <v>103</v>
      </c>
      <c r="D1020" s="103"/>
      <c r="E1020" s="104"/>
    </row>
    <row r="1027" spans="1:5" x14ac:dyDescent="0.25">
      <c r="A1027" s="36">
        <v>20</v>
      </c>
    </row>
    <row r="1028" spans="1:5" ht="15.75" x14ac:dyDescent="0.25">
      <c r="A1028" s="372" t="str">
        <f>Beregningsdata!E2</f>
        <v>Test</v>
      </c>
      <c r="B1028" s="372"/>
      <c r="C1028" s="373"/>
      <c r="D1028" s="373"/>
      <c r="E1028" s="373"/>
    </row>
    <row r="1029" spans="1:5" ht="16.5" thickBot="1" x14ac:dyDescent="0.3">
      <c r="A1029" s="37" t="s">
        <v>10</v>
      </c>
      <c r="B1029" s="38"/>
      <c r="C1029" s="107" t="str">
        <f>MedarbejderData!D27</f>
        <v>a20</v>
      </c>
      <c r="D1029" s="40" t="s">
        <v>11</v>
      </c>
      <c r="E1029" s="41"/>
    </row>
    <row r="1030" spans="1:5" ht="16.5" thickBot="1" x14ac:dyDescent="0.3">
      <c r="A1030" s="42" t="s">
        <v>12</v>
      </c>
      <c r="B1030" s="108" t="str">
        <f>MedarbejderData!C27</f>
        <v>l20</v>
      </c>
      <c r="C1030" s="44">
        <f>Tidsregistrering!A3</f>
        <v>43753</v>
      </c>
      <c r="D1030" s="364">
        <f>Tidsregistrering!B3</f>
        <v>43783</v>
      </c>
      <c r="E1030" s="365"/>
    </row>
    <row r="1031" spans="1:5" ht="32.25" thickBot="1" x14ac:dyDescent="0.4">
      <c r="A1031" s="45" t="s">
        <v>13</v>
      </c>
      <c r="B1031" s="46"/>
      <c r="C1031" s="47" t="str">
        <f>MedarbejderData!B27</f>
        <v>n20</v>
      </c>
      <c r="D1031" s="48" t="s">
        <v>14</v>
      </c>
      <c r="E1031" s="49"/>
    </row>
    <row r="1032" spans="1:5" ht="32.25" thickBot="1" x14ac:dyDescent="0.3">
      <c r="A1032" s="50" t="s">
        <v>15</v>
      </c>
      <c r="B1032" s="51" t="s">
        <v>16</v>
      </c>
      <c r="C1032" s="52" t="s">
        <v>17</v>
      </c>
      <c r="D1032" s="53" t="str">
        <f>Beregningsdata!J4</f>
        <v>Satser pr. 15/03-2019</v>
      </c>
      <c r="E1032" s="54" t="s">
        <v>18</v>
      </c>
    </row>
    <row r="1033" spans="1:5" ht="15.75" x14ac:dyDescent="0.25">
      <c r="A1033" s="55" t="s">
        <v>19</v>
      </c>
      <c r="B1033" s="56"/>
      <c r="C1033" s="57" t="s">
        <v>20</v>
      </c>
      <c r="D1033" s="58">
        <f>Beregningsdata!J5</f>
        <v>127.48</v>
      </c>
      <c r="E1033" s="57" t="s">
        <v>21</v>
      </c>
    </row>
    <row r="1034" spans="1:5" ht="15.75" x14ac:dyDescent="0.25">
      <c r="A1034" s="56" t="s">
        <v>22</v>
      </c>
      <c r="B1034" s="56"/>
      <c r="C1034" s="57" t="s">
        <v>23</v>
      </c>
      <c r="D1034" s="58">
        <f>Beregningsdata!J6</f>
        <v>108.5</v>
      </c>
      <c r="E1034" s="60" t="s">
        <v>24</v>
      </c>
    </row>
    <row r="1035" spans="1:5" ht="15.75" x14ac:dyDescent="0.25">
      <c r="A1035" s="56" t="s">
        <v>25</v>
      </c>
      <c r="B1035" s="61">
        <f>Tidsregistrering!J938</f>
        <v>0</v>
      </c>
      <c r="C1035" s="57" t="s">
        <v>26</v>
      </c>
      <c r="D1035" s="58">
        <f>Beregningsdata!J7</f>
        <v>143.56</v>
      </c>
      <c r="E1035" s="57" t="s">
        <v>27</v>
      </c>
    </row>
    <row r="1036" spans="1:5" ht="15.75" x14ac:dyDescent="0.25">
      <c r="A1036" s="56" t="s">
        <v>28</v>
      </c>
      <c r="B1036" s="65">
        <f>IF(MedarbejderData!H27=1,B1035,0)</f>
        <v>0</v>
      </c>
      <c r="C1036" s="57" t="s">
        <v>29</v>
      </c>
      <c r="D1036" s="58">
        <f>Beregningsdata!J8</f>
        <v>3.65</v>
      </c>
      <c r="E1036" s="63" t="s">
        <v>30</v>
      </c>
    </row>
    <row r="1037" spans="1:5" ht="16.5" thickBot="1" x14ac:dyDescent="0.3">
      <c r="A1037" s="64" t="s">
        <v>31</v>
      </c>
      <c r="B1037" s="166">
        <f>IF(MedarbejderData!H27=1,B1035,0)</f>
        <v>0</v>
      </c>
      <c r="C1037" s="66" t="s">
        <v>32</v>
      </c>
      <c r="D1037" s="58">
        <f>Beregningsdata!J9</f>
        <v>4.6500000000000004</v>
      </c>
      <c r="E1037" s="68" t="s">
        <v>33</v>
      </c>
    </row>
    <row r="1038" spans="1:5" ht="15.75" x14ac:dyDescent="0.25">
      <c r="A1038" s="69"/>
      <c r="B1038" s="167" t="e">
        <f ca="1">MedarbejderData!K27</f>
        <v>#NAME?</v>
      </c>
      <c r="C1038" s="70" t="s">
        <v>34</v>
      </c>
      <c r="D1038" s="58">
        <f>Beregningsdata!J10</f>
        <v>2.77</v>
      </c>
      <c r="E1038" s="71" t="s">
        <v>35</v>
      </c>
    </row>
    <row r="1039" spans="1:5" ht="15.75" x14ac:dyDescent="0.25">
      <c r="A1039" s="72"/>
      <c r="B1039" s="145" t="e">
        <f ca="1">MedarbejderData!L27</f>
        <v>#NAME?</v>
      </c>
      <c r="C1039" s="73" t="s">
        <v>36</v>
      </c>
      <c r="D1039" s="58">
        <f>Beregningsdata!J11</f>
        <v>5.54</v>
      </c>
      <c r="E1039" s="74" t="s">
        <v>35</v>
      </c>
    </row>
    <row r="1040" spans="1:5" ht="16.5" thickBot="1" x14ac:dyDescent="0.3">
      <c r="A1040" s="75"/>
      <c r="B1040" s="146" t="e">
        <f ca="1">MedarbejderData!M27</f>
        <v>#NAME?</v>
      </c>
      <c r="C1040" s="76" t="s">
        <v>37</v>
      </c>
      <c r="D1040" s="58">
        <f>Beregningsdata!J12</f>
        <v>8.3000000000000007</v>
      </c>
      <c r="E1040" s="77" t="s">
        <v>35</v>
      </c>
    </row>
    <row r="1041" spans="1:5" ht="15.75" x14ac:dyDescent="0.25">
      <c r="A1041" s="55" t="s">
        <v>25</v>
      </c>
      <c r="B1041" s="78">
        <f>IF(MedarbejderData!H27=1,B1035,0)</f>
        <v>0</v>
      </c>
      <c r="C1041" s="79" t="s">
        <v>38</v>
      </c>
      <c r="D1041" s="58">
        <f>Beregningsdata!J13</f>
        <v>4</v>
      </c>
      <c r="E1041" s="80" t="s">
        <v>39</v>
      </c>
    </row>
    <row r="1042" spans="1:5" ht="15.75" x14ac:dyDescent="0.25">
      <c r="A1042" s="56" t="s">
        <v>40</v>
      </c>
      <c r="B1042" s="56">
        <f>Tidsregistrering!M938</f>
        <v>0</v>
      </c>
      <c r="C1042" s="57" t="s">
        <v>41</v>
      </c>
      <c r="D1042" s="58">
        <f>Beregningsdata!J14</f>
        <v>14.98</v>
      </c>
      <c r="E1042" s="57" t="s">
        <v>42</v>
      </c>
    </row>
    <row r="1043" spans="1:5" ht="15.75" x14ac:dyDescent="0.25">
      <c r="A1043" s="56" t="s">
        <v>43</v>
      </c>
      <c r="B1043" s="56">
        <f>Tidsregistrering!N938</f>
        <v>0</v>
      </c>
      <c r="C1043" s="57" t="s">
        <v>44</v>
      </c>
      <c r="D1043" s="58">
        <f>Beregningsdata!J15</f>
        <v>19.190000000000001</v>
      </c>
      <c r="E1043" s="57" t="s">
        <v>45</v>
      </c>
    </row>
    <row r="1044" spans="1:5" ht="15.75" x14ac:dyDescent="0.25">
      <c r="A1044" s="81" t="s">
        <v>46</v>
      </c>
      <c r="B1044" s="81">
        <f>Tidsregistrering!O938</f>
        <v>0</v>
      </c>
      <c r="C1044" s="57" t="s">
        <v>47</v>
      </c>
      <c r="D1044" s="58">
        <f>Beregningsdata!J16</f>
        <v>22.7</v>
      </c>
      <c r="E1044" s="57" t="s">
        <v>48</v>
      </c>
    </row>
    <row r="1045" spans="1:5" ht="15.75" x14ac:dyDescent="0.25">
      <c r="A1045" s="81" t="s">
        <v>49</v>
      </c>
      <c r="B1045" s="65">
        <f>IF(MedarbejderData!H27=1,B1035,0)</f>
        <v>0</v>
      </c>
      <c r="C1045" s="57" t="s">
        <v>50</v>
      </c>
      <c r="D1045" s="58">
        <f>Beregningsdata!J17</f>
        <v>7.13</v>
      </c>
      <c r="E1045" s="57" t="s">
        <v>51</v>
      </c>
    </row>
    <row r="1046" spans="1:5" ht="15.75" x14ac:dyDescent="0.25">
      <c r="A1046" s="81" t="s">
        <v>52</v>
      </c>
      <c r="B1046" s="65">
        <f>IF(MedarbejderData!H27=1,B1035,0)</f>
        <v>0</v>
      </c>
      <c r="C1046" s="57" t="s">
        <v>53</v>
      </c>
      <c r="D1046" s="58">
        <f>Beregningsdata!J18</f>
        <v>4.51</v>
      </c>
      <c r="E1046" s="57" t="s">
        <v>54</v>
      </c>
    </row>
    <row r="1047" spans="1:5" ht="15.75" x14ac:dyDescent="0.25">
      <c r="A1047" s="81" t="s">
        <v>55</v>
      </c>
      <c r="B1047" s="65">
        <f>IF(MedarbejderData!H27=1,B1035,0)</f>
        <v>0</v>
      </c>
      <c r="C1047" s="57" t="s">
        <v>56</v>
      </c>
      <c r="D1047" s="58">
        <f>Beregningsdata!J19</f>
        <v>3.11</v>
      </c>
      <c r="E1047" s="82"/>
    </row>
    <row r="1048" spans="1:5" ht="15.75" x14ac:dyDescent="0.25">
      <c r="A1048" s="56" t="s">
        <v>57</v>
      </c>
      <c r="B1048" s="56">
        <f>Tidsregistrering!K938</f>
        <v>0</v>
      </c>
      <c r="C1048" s="57" t="s">
        <v>58</v>
      </c>
      <c r="D1048" s="58">
        <f>Beregningsdata!J20</f>
        <v>40.89</v>
      </c>
      <c r="E1048" s="82"/>
    </row>
    <row r="1049" spans="1:5" ht="15.75" x14ac:dyDescent="0.25">
      <c r="A1049" s="56" t="s">
        <v>59</v>
      </c>
      <c r="B1049" s="56">
        <f>Tidsregistrering!L938</f>
        <v>0</v>
      </c>
      <c r="C1049" s="57" t="s">
        <v>60</v>
      </c>
      <c r="D1049" s="58">
        <f>Beregningsdata!J21</f>
        <v>81.78</v>
      </c>
      <c r="E1049" s="82"/>
    </row>
    <row r="1050" spans="1:5" ht="15.75" x14ac:dyDescent="0.25">
      <c r="A1050" s="56"/>
      <c r="B1050" s="78">
        <f>IF(MedarbejderData!H27=1,Tidsregistrering!F938,0)</f>
        <v>0</v>
      </c>
      <c r="C1050" s="57" t="s">
        <v>61</v>
      </c>
      <c r="D1050" s="322">
        <f>IF(MedarbejderData!N27=1,Beregningsdata!D31,0)</f>
        <v>0</v>
      </c>
      <c r="E1050" s="82"/>
    </row>
    <row r="1051" spans="1:5" ht="15.75" x14ac:dyDescent="0.25">
      <c r="A1051" s="56" t="s">
        <v>62</v>
      </c>
      <c r="B1051" s="56"/>
      <c r="C1051" s="57" t="s">
        <v>63</v>
      </c>
      <c r="D1051" s="59">
        <f>Beregningsdata!J22</f>
        <v>3.54</v>
      </c>
      <c r="E1051" s="57" t="s">
        <v>64</v>
      </c>
    </row>
    <row r="1052" spans="1:5" ht="15.75" x14ac:dyDescent="0.25">
      <c r="A1052" s="56" t="s">
        <v>65</v>
      </c>
      <c r="B1052" s="284">
        <f>SUMIFS(Tidsregistrering!P903:P937,Tidsregistrering!D903:D937,"Syg")</f>
        <v>0</v>
      </c>
      <c r="C1052" s="57" t="s">
        <v>66</v>
      </c>
      <c r="D1052" s="83"/>
      <c r="E1052" s="84" t="s">
        <v>67</v>
      </c>
    </row>
    <row r="1053" spans="1:5" ht="16.5" thickBot="1" x14ac:dyDescent="0.3">
      <c r="A1053" s="85" t="s">
        <v>68</v>
      </c>
      <c r="B1053" s="85"/>
      <c r="C1053" s="57" t="s">
        <v>69</v>
      </c>
      <c r="D1053" s="67"/>
      <c r="E1053" s="84" t="s">
        <v>70</v>
      </c>
    </row>
    <row r="1054" spans="1:5" ht="16.5" thickBot="1" x14ac:dyDescent="0.3">
      <c r="A1054" s="85" t="s">
        <v>71</v>
      </c>
      <c r="B1054" s="85"/>
      <c r="C1054" s="57" t="s">
        <v>72</v>
      </c>
      <c r="D1054" s="59"/>
      <c r="E1054" s="86" t="s">
        <v>73</v>
      </c>
    </row>
    <row r="1055" spans="1:5" ht="15.75" x14ac:dyDescent="0.25">
      <c r="A1055" s="85" t="s">
        <v>71</v>
      </c>
      <c r="B1055" s="85"/>
      <c r="C1055" s="57" t="s">
        <v>74</v>
      </c>
      <c r="D1055" s="59"/>
      <c r="E1055" s="86" t="s">
        <v>73</v>
      </c>
    </row>
    <row r="1056" spans="1:5" ht="16.5" thickBot="1" x14ac:dyDescent="0.3">
      <c r="A1056" s="87" t="s">
        <v>75</v>
      </c>
      <c r="B1056" s="87"/>
      <c r="C1056" s="88" t="s">
        <v>76</v>
      </c>
      <c r="D1056" s="58" t="s">
        <v>15</v>
      </c>
      <c r="E1056" s="89" t="s">
        <v>77</v>
      </c>
    </row>
    <row r="1057" spans="1:5" ht="16.5" thickBot="1" x14ac:dyDescent="0.3">
      <c r="A1057" s="85" t="s">
        <v>78</v>
      </c>
      <c r="B1057" s="85"/>
      <c r="C1057" s="57" t="s">
        <v>79</v>
      </c>
      <c r="D1057" s="59"/>
      <c r="E1057" s="90" t="s">
        <v>80</v>
      </c>
    </row>
    <row r="1058" spans="1:5" ht="15.75" x14ac:dyDescent="0.25">
      <c r="A1058" s="91" t="s">
        <v>81</v>
      </c>
      <c r="B1058" s="111"/>
      <c r="C1058" s="57" t="s">
        <v>82</v>
      </c>
      <c r="D1058" s="93" t="s">
        <v>83</v>
      </c>
      <c r="E1058" s="94"/>
    </row>
    <row r="1059" spans="1:5" ht="15.75" x14ac:dyDescent="0.25">
      <c r="A1059" s="91" t="s">
        <v>81</v>
      </c>
      <c r="B1059" s="285">
        <f>SUMIFS(Tidsregistrering!P903:P937,Tidsregistrering!D903:D937,"ferie")</f>
        <v>0</v>
      </c>
      <c r="C1059" s="95" t="s">
        <v>84</v>
      </c>
      <c r="D1059" s="96" t="s">
        <v>15</v>
      </c>
      <c r="E1059" s="57"/>
    </row>
    <row r="1060" spans="1:5" ht="15.75" x14ac:dyDescent="0.25">
      <c r="A1060" s="91"/>
      <c r="B1060" s="285">
        <f>SUMIFS(Tidsregistrering!P903:P937,Tidsregistrering!D903:D937,"feriefridag")</f>
        <v>0</v>
      </c>
      <c r="C1060" s="97" t="s">
        <v>85</v>
      </c>
      <c r="D1060" s="96"/>
      <c r="E1060" s="57"/>
    </row>
    <row r="1061" spans="1:5" ht="15.75" x14ac:dyDescent="0.25">
      <c r="A1061" s="91"/>
      <c r="B1061" s="285">
        <f>SUMIFS(Tidsregistrering!P903:P937,Tidsregistrering!D903:D937,"barsel")</f>
        <v>0</v>
      </c>
      <c r="C1061" s="97" t="s">
        <v>107</v>
      </c>
      <c r="D1061" s="96"/>
      <c r="E1061" s="57"/>
    </row>
    <row r="1062" spans="1:5" ht="15.75" x14ac:dyDescent="0.25">
      <c r="A1062" s="91"/>
      <c r="B1062" s="285">
        <f>SUMIFS(Tidsregistrering!P903:P937,Tidsregistrering!D903:D937,"barns sygedag")</f>
        <v>0</v>
      </c>
      <c r="C1062" s="97" t="s">
        <v>111</v>
      </c>
      <c r="D1062" s="96"/>
      <c r="E1062" s="57"/>
    </row>
    <row r="1063" spans="1:5" ht="16.5" thickBot="1" x14ac:dyDescent="0.3">
      <c r="A1063" s="153"/>
      <c r="B1063" s="78">
        <f>IF(MedarbejderData!H27=1,B1035,0)</f>
        <v>0</v>
      </c>
      <c r="C1063" s="97" t="s">
        <v>86</v>
      </c>
      <c r="D1063" s="154">
        <v>15</v>
      </c>
      <c r="E1063" s="94"/>
    </row>
    <row r="1064" spans="1:5" ht="15.75" x14ac:dyDescent="0.25">
      <c r="A1064" s="158">
        <v>1</v>
      </c>
      <c r="B1064" s="159">
        <f>Tidsregistrering!D940</f>
        <v>0</v>
      </c>
      <c r="C1064" s="277" t="s">
        <v>87</v>
      </c>
      <c r="D1064" s="370">
        <f>Tidsregistrering!B940</f>
        <v>0</v>
      </c>
      <c r="E1064" s="371"/>
    </row>
    <row r="1065" spans="1:5" ht="15.75" x14ac:dyDescent="0.25">
      <c r="A1065" s="161">
        <v>2</v>
      </c>
      <c r="B1065" s="113">
        <f>Tidsregistrering!D941</f>
        <v>0</v>
      </c>
      <c r="C1065" s="57" t="s">
        <v>87</v>
      </c>
      <c r="D1065" s="366">
        <f>Tidsregistrering!B941</f>
        <v>0</v>
      </c>
      <c r="E1065" s="367"/>
    </row>
    <row r="1066" spans="1:5" ht="16.5" thickBot="1" x14ac:dyDescent="0.3">
      <c r="A1066" s="162">
        <v>3</v>
      </c>
      <c r="B1066" s="163">
        <f>Tidsregistrering!D942</f>
        <v>0</v>
      </c>
      <c r="C1066" s="278" t="s">
        <v>87</v>
      </c>
      <c r="D1066" s="368">
        <f>Tidsregistrering!B942</f>
        <v>0</v>
      </c>
      <c r="E1066" s="369"/>
    </row>
    <row r="1067" spans="1:5" ht="15.75" x14ac:dyDescent="0.25">
      <c r="A1067" s="155" t="s">
        <v>88</v>
      </c>
      <c r="B1067" s="156"/>
      <c r="C1067" s="157"/>
      <c r="D1067" s="99" t="s">
        <v>15</v>
      </c>
      <c r="E1067" s="100" t="s">
        <v>89</v>
      </c>
    </row>
    <row r="1068" spans="1:5" ht="15.75" x14ac:dyDescent="0.25">
      <c r="A1068" s="101" t="s">
        <v>90</v>
      </c>
      <c r="B1068" s="98"/>
      <c r="C1068" s="102" t="s">
        <v>91</v>
      </c>
      <c r="D1068" s="103"/>
      <c r="E1068" s="104"/>
    </row>
    <row r="1069" spans="1:5" ht="15.75" x14ac:dyDescent="0.25">
      <c r="A1069" s="101" t="s">
        <v>92</v>
      </c>
      <c r="B1069" s="98"/>
      <c r="C1069" s="102" t="s">
        <v>93</v>
      </c>
      <c r="D1069" s="103"/>
      <c r="E1069" s="104"/>
    </row>
    <row r="1070" spans="1:5" ht="15.75" x14ac:dyDescent="0.25">
      <c r="A1070" s="101" t="s">
        <v>94</v>
      </c>
      <c r="B1070" s="98"/>
      <c r="C1070" s="105" t="s">
        <v>95</v>
      </c>
      <c r="D1070" s="106"/>
      <c r="E1070" s="104"/>
    </row>
    <row r="1071" spans="1:5" ht="15.75" x14ac:dyDescent="0.25">
      <c r="A1071" s="101" t="s">
        <v>96</v>
      </c>
      <c r="B1071" s="98"/>
      <c r="C1071" s="102" t="s">
        <v>97</v>
      </c>
      <c r="D1071" s="103"/>
      <c r="E1071" s="104"/>
    </row>
    <row r="1072" spans="1:5" ht="15.75" x14ac:dyDescent="0.25">
      <c r="A1072" s="101" t="s">
        <v>98</v>
      </c>
      <c r="B1072" s="98"/>
      <c r="C1072" s="105" t="s">
        <v>99</v>
      </c>
      <c r="D1072" s="106"/>
      <c r="E1072" s="104"/>
    </row>
    <row r="1073" spans="1:5" ht="15.75" x14ac:dyDescent="0.25">
      <c r="A1073" s="101" t="s">
        <v>100</v>
      </c>
      <c r="B1073" s="98"/>
      <c r="C1073" s="102" t="s">
        <v>101</v>
      </c>
      <c r="D1073" s="103"/>
      <c r="E1073" s="104"/>
    </row>
    <row r="1074" spans="1:5" ht="15.75" x14ac:dyDescent="0.25">
      <c r="A1074" s="101" t="s">
        <v>102</v>
      </c>
      <c r="B1074" s="81"/>
      <c r="C1074" s="102" t="s">
        <v>103</v>
      </c>
      <c r="D1074" s="103"/>
      <c r="E1074" s="104"/>
    </row>
    <row r="1081" spans="1:5" x14ac:dyDescent="0.25">
      <c r="A1081" s="36">
        <v>21</v>
      </c>
    </row>
    <row r="1082" spans="1:5" ht="15.75" x14ac:dyDescent="0.25">
      <c r="A1082" s="372" t="str">
        <f>Beregningsdata!E2</f>
        <v>Test</v>
      </c>
      <c r="B1082" s="372"/>
      <c r="C1082" s="373"/>
      <c r="D1082" s="373"/>
      <c r="E1082" s="373"/>
    </row>
    <row r="1083" spans="1:5" ht="16.5" thickBot="1" x14ac:dyDescent="0.3">
      <c r="A1083" s="37" t="s">
        <v>10</v>
      </c>
      <c r="B1083" s="38"/>
      <c r="C1083" s="107" t="str">
        <f>MedarbejderData!D28</f>
        <v>a21</v>
      </c>
      <c r="D1083" s="40" t="s">
        <v>11</v>
      </c>
      <c r="E1083" s="41"/>
    </row>
    <row r="1084" spans="1:5" ht="16.5" thickBot="1" x14ac:dyDescent="0.3">
      <c r="A1084" s="42" t="s">
        <v>12</v>
      </c>
      <c r="B1084" s="108" t="str">
        <f>MedarbejderData!C28</f>
        <v>l21</v>
      </c>
      <c r="C1084" s="44">
        <f>Tidsregistrering!A3</f>
        <v>43753</v>
      </c>
      <c r="D1084" s="364">
        <f>Tidsregistrering!B3</f>
        <v>43783</v>
      </c>
      <c r="E1084" s="365"/>
    </row>
    <row r="1085" spans="1:5" ht="32.25" thickBot="1" x14ac:dyDescent="0.4">
      <c r="A1085" s="45" t="s">
        <v>13</v>
      </c>
      <c r="B1085" s="46"/>
      <c r="C1085" s="47" t="str">
        <f>MedarbejderData!B28</f>
        <v>n21</v>
      </c>
      <c r="D1085" s="48" t="s">
        <v>14</v>
      </c>
      <c r="E1085" s="49"/>
    </row>
    <row r="1086" spans="1:5" ht="32.25" thickBot="1" x14ac:dyDescent="0.3">
      <c r="A1086" s="50" t="s">
        <v>15</v>
      </c>
      <c r="B1086" s="51" t="s">
        <v>16</v>
      </c>
      <c r="C1086" s="52" t="s">
        <v>17</v>
      </c>
      <c r="D1086" s="53" t="str">
        <f>Beregningsdata!J4</f>
        <v>Satser pr. 15/03-2019</v>
      </c>
      <c r="E1086" s="54" t="s">
        <v>18</v>
      </c>
    </row>
    <row r="1087" spans="1:5" ht="15.75" x14ac:dyDescent="0.25">
      <c r="A1087" s="55" t="s">
        <v>19</v>
      </c>
      <c r="B1087" s="56"/>
      <c r="C1087" s="57" t="s">
        <v>20</v>
      </c>
      <c r="D1087" s="58">
        <f>Beregningsdata!J5</f>
        <v>127.48</v>
      </c>
      <c r="E1087" s="57" t="s">
        <v>21</v>
      </c>
    </row>
    <row r="1088" spans="1:5" ht="15.75" x14ac:dyDescent="0.25">
      <c r="A1088" s="56" t="s">
        <v>22</v>
      </c>
      <c r="B1088" s="56"/>
      <c r="C1088" s="57" t="s">
        <v>23</v>
      </c>
      <c r="D1088" s="58">
        <f>Beregningsdata!J6</f>
        <v>108.5</v>
      </c>
      <c r="E1088" s="60" t="s">
        <v>24</v>
      </c>
    </row>
    <row r="1089" spans="1:5" ht="15.75" x14ac:dyDescent="0.25">
      <c r="A1089" s="56" t="s">
        <v>25</v>
      </c>
      <c r="B1089" s="61">
        <f>Tidsregistrering!J985</f>
        <v>0</v>
      </c>
      <c r="C1089" s="57" t="s">
        <v>26</v>
      </c>
      <c r="D1089" s="58">
        <f>Beregningsdata!J7</f>
        <v>143.56</v>
      </c>
      <c r="E1089" s="57" t="s">
        <v>27</v>
      </c>
    </row>
    <row r="1090" spans="1:5" ht="15.75" x14ac:dyDescent="0.25">
      <c r="A1090" s="56" t="s">
        <v>28</v>
      </c>
      <c r="B1090" s="65">
        <f>IF(MedarbejderData!H28=1,B1089,0)</f>
        <v>0</v>
      </c>
      <c r="C1090" s="57" t="s">
        <v>29</v>
      </c>
      <c r="D1090" s="58">
        <f>Beregningsdata!J8</f>
        <v>3.65</v>
      </c>
      <c r="E1090" s="63" t="s">
        <v>30</v>
      </c>
    </row>
    <row r="1091" spans="1:5" ht="16.5" thickBot="1" x14ac:dyDescent="0.3">
      <c r="A1091" s="64" t="s">
        <v>31</v>
      </c>
      <c r="B1091" s="166">
        <f>IF(MedarbejderData!J28=1,B1089,0)</f>
        <v>0</v>
      </c>
      <c r="C1091" s="66" t="s">
        <v>32</v>
      </c>
      <c r="D1091" s="58">
        <f>Beregningsdata!J9</f>
        <v>4.6500000000000004</v>
      </c>
      <c r="E1091" s="68" t="s">
        <v>33</v>
      </c>
    </row>
    <row r="1092" spans="1:5" ht="15.75" x14ac:dyDescent="0.25">
      <c r="A1092" s="69"/>
      <c r="B1092" s="167" t="e">
        <f ca="1">MedarbejderData!K28</f>
        <v>#NAME?</v>
      </c>
      <c r="C1092" s="70" t="s">
        <v>34</v>
      </c>
      <c r="D1092" s="58">
        <f>Beregningsdata!J10</f>
        <v>2.77</v>
      </c>
      <c r="E1092" s="71" t="s">
        <v>35</v>
      </c>
    </row>
    <row r="1093" spans="1:5" ht="15.75" x14ac:dyDescent="0.25">
      <c r="A1093" s="72"/>
      <c r="B1093" s="145" t="e">
        <f ca="1">MedarbejderData!L28</f>
        <v>#NAME?</v>
      </c>
      <c r="C1093" s="73" t="s">
        <v>36</v>
      </c>
      <c r="D1093" s="58">
        <f>Beregningsdata!J11</f>
        <v>5.54</v>
      </c>
      <c r="E1093" s="74" t="s">
        <v>35</v>
      </c>
    </row>
    <row r="1094" spans="1:5" ht="16.5" thickBot="1" x14ac:dyDescent="0.3">
      <c r="A1094" s="75"/>
      <c r="B1094" s="146" t="e">
        <f ca="1">MedarbejderData!M28</f>
        <v>#NAME?</v>
      </c>
      <c r="C1094" s="76" t="s">
        <v>37</v>
      </c>
      <c r="D1094" s="58">
        <f>Beregningsdata!J12</f>
        <v>8.3000000000000007</v>
      </c>
      <c r="E1094" s="77" t="s">
        <v>35</v>
      </c>
    </row>
    <row r="1095" spans="1:5" ht="15.75" x14ac:dyDescent="0.25">
      <c r="A1095" s="55" t="s">
        <v>25</v>
      </c>
      <c r="B1095" s="78">
        <f>IF(MedarbejderData!I28=1,B1089,0)</f>
        <v>0</v>
      </c>
      <c r="C1095" s="79" t="s">
        <v>38</v>
      </c>
      <c r="D1095" s="58">
        <f>Beregningsdata!J13</f>
        <v>4</v>
      </c>
      <c r="E1095" s="80" t="s">
        <v>39</v>
      </c>
    </row>
    <row r="1096" spans="1:5" ht="15.75" x14ac:dyDescent="0.25">
      <c r="A1096" s="56" t="s">
        <v>40</v>
      </c>
      <c r="B1096" s="56">
        <f>Tidsregistrering!M985</f>
        <v>0</v>
      </c>
      <c r="C1096" s="57" t="s">
        <v>41</v>
      </c>
      <c r="D1096" s="58">
        <f>Beregningsdata!J14</f>
        <v>14.98</v>
      </c>
      <c r="E1096" s="57" t="s">
        <v>42</v>
      </c>
    </row>
    <row r="1097" spans="1:5" ht="15.75" x14ac:dyDescent="0.25">
      <c r="A1097" s="56" t="s">
        <v>43</v>
      </c>
      <c r="B1097" s="56">
        <f>Tidsregistrering!N985</f>
        <v>0</v>
      </c>
      <c r="C1097" s="57" t="s">
        <v>44</v>
      </c>
      <c r="D1097" s="58">
        <f>Beregningsdata!J15</f>
        <v>19.190000000000001</v>
      </c>
      <c r="E1097" s="57" t="s">
        <v>45</v>
      </c>
    </row>
    <row r="1098" spans="1:5" ht="15.75" x14ac:dyDescent="0.25">
      <c r="A1098" s="81" t="s">
        <v>46</v>
      </c>
      <c r="B1098" s="81">
        <f>Tidsregistrering!O985</f>
        <v>0</v>
      </c>
      <c r="C1098" s="57" t="s">
        <v>47</v>
      </c>
      <c r="D1098" s="58">
        <f>Beregningsdata!J16</f>
        <v>22.7</v>
      </c>
      <c r="E1098" s="57" t="s">
        <v>48</v>
      </c>
    </row>
    <row r="1099" spans="1:5" ht="15.75" x14ac:dyDescent="0.25">
      <c r="A1099" s="81" t="s">
        <v>49</v>
      </c>
      <c r="B1099" s="65">
        <f>IF(MedarbejderData!Q28=1,B1089,0)</f>
        <v>0</v>
      </c>
      <c r="C1099" s="57" t="s">
        <v>50</v>
      </c>
      <c r="D1099" s="58">
        <f>Beregningsdata!J17</f>
        <v>7.13</v>
      </c>
      <c r="E1099" s="57" t="s">
        <v>51</v>
      </c>
    </row>
    <row r="1100" spans="1:5" ht="15.75" x14ac:dyDescent="0.25">
      <c r="A1100" s="81" t="s">
        <v>52</v>
      </c>
      <c r="B1100" s="65">
        <f>IF(MedarbejderData!R28=1,B1089,0)</f>
        <v>0</v>
      </c>
      <c r="C1100" s="57" t="s">
        <v>53</v>
      </c>
      <c r="D1100" s="58">
        <f>Beregningsdata!J18</f>
        <v>4.51</v>
      </c>
      <c r="E1100" s="57" t="s">
        <v>54</v>
      </c>
    </row>
    <row r="1101" spans="1:5" ht="15.75" x14ac:dyDescent="0.25">
      <c r="A1101" s="81" t="s">
        <v>55</v>
      </c>
      <c r="B1101" s="65">
        <f>IF(MedarbejderData!S28=1,B1089,0)</f>
        <v>0</v>
      </c>
      <c r="C1101" s="57" t="s">
        <v>56</v>
      </c>
      <c r="D1101" s="58">
        <f>Beregningsdata!J19</f>
        <v>3.11</v>
      </c>
      <c r="E1101" s="82"/>
    </row>
    <row r="1102" spans="1:5" ht="15.75" x14ac:dyDescent="0.25">
      <c r="A1102" s="56" t="s">
        <v>57</v>
      </c>
      <c r="B1102" s="56">
        <f>Tidsregistrering!K985</f>
        <v>0</v>
      </c>
      <c r="C1102" s="57" t="s">
        <v>58</v>
      </c>
      <c r="D1102" s="58">
        <f>Beregningsdata!J20</f>
        <v>40.89</v>
      </c>
      <c r="E1102" s="82"/>
    </row>
    <row r="1103" spans="1:5" ht="15.75" x14ac:dyDescent="0.25">
      <c r="A1103" s="56" t="s">
        <v>59</v>
      </c>
      <c r="B1103" s="56">
        <f>Tidsregistrering!L985</f>
        <v>0</v>
      </c>
      <c r="C1103" s="57" t="s">
        <v>60</v>
      </c>
      <c r="D1103" s="58">
        <f>Beregningsdata!J21</f>
        <v>81.78</v>
      </c>
      <c r="E1103" s="82"/>
    </row>
    <row r="1104" spans="1:5" ht="15.75" x14ac:dyDescent="0.25">
      <c r="A1104" s="56"/>
      <c r="B1104" s="78">
        <f>IF(MedarbejderData!N28=1,Tidsregistrering!F985,0)</f>
        <v>0</v>
      </c>
      <c r="C1104" s="57" t="s">
        <v>61</v>
      </c>
      <c r="D1104" s="322">
        <f>IF(MedarbejderData!N28=1,Beregningsdata!D31,0)</f>
        <v>0</v>
      </c>
      <c r="E1104" s="82"/>
    </row>
    <row r="1105" spans="1:5" ht="15.75" x14ac:dyDescent="0.25">
      <c r="A1105" s="56" t="s">
        <v>62</v>
      </c>
      <c r="B1105" s="56"/>
      <c r="C1105" s="57" t="s">
        <v>63</v>
      </c>
      <c r="D1105" s="59">
        <f>Beregningsdata!J22</f>
        <v>3.54</v>
      </c>
      <c r="E1105" s="57" t="s">
        <v>64</v>
      </c>
    </row>
    <row r="1106" spans="1:5" ht="15.75" x14ac:dyDescent="0.25">
      <c r="A1106" s="56" t="s">
        <v>65</v>
      </c>
      <c r="B1106" s="284">
        <f>SUMIFS(Tidsregistrering!P950:P984,Tidsregistrering!D950:D984,"Syg")</f>
        <v>0</v>
      </c>
      <c r="C1106" s="57" t="s">
        <v>66</v>
      </c>
      <c r="D1106" s="83"/>
      <c r="E1106" s="84" t="s">
        <v>67</v>
      </c>
    </row>
    <row r="1107" spans="1:5" ht="16.5" thickBot="1" x14ac:dyDescent="0.3">
      <c r="A1107" s="85" t="s">
        <v>68</v>
      </c>
      <c r="B1107" s="85"/>
      <c r="C1107" s="57" t="s">
        <v>69</v>
      </c>
      <c r="D1107" s="67"/>
      <c r="E1107" s="84" t="s">
        <v>70</v>
      </c>
    </row>
    <row r="1108" spans="1:5" ht="16.5" thickBot="1" x14ac:dyDescent="0.3">
      <c r="A1108" s="85" t="s">
        <v>71</v>
      </c>
      <c r="B1108" s="85"/>
      <c r="C1108" s="57" t="s">
        <v>72</v>
      </c>
      <c r="D1108" s="59"/>
      <c r="E1108" s="86" t="s">
        <v>73</v>
      </c>
    </row>
    <row r="1109" spans="1:5" ht="15.75" x14ac:dyDescent="0.25">
      <c r="A1109" s="85" t="s">
        <v>71</v>
      </c>
      <c r="B1109" s="85"/>
      <c r="C1109" s="57" t="s">
        <v>74</v>
      </c>
      <c r="D1109" s="59"/>
      <c r="E1109" s="86" t="s">
        <v>73</v>
      </c>
    </row>
    <row r="1110" spans="1:5" ht="16.5" thickBot="1" x14ac:dyDescent="0.3">
      <c r="A1110" s="87" t="s">
        <v>75</v>
      </c>
      <c r="B1110" s="87"/>
      <c r="C1110" s="88" t="s">
        <v>76</v>
      </c>
      <c r="D1110" s="58" t="s">
        <v>15</v>
      </c>
      <c r="E1110" s="89" t="s">
        <v>77</v>
      </c>
    </row>
    <row r="1111" spans="1:5" ht="16.5" thickBot="1" x14ac:dyDescent="0.3">
      <c r="A1111" s="85" t="s">
        <v>78</v>
      </c>
      <c r="B1111" s="85"/>
      <c r="C1111" s="57" t="s">
        <v>79</v>
      </c>
      <c r="D1111" s="59"/>
      <c r="E1111" s="90" t="s">
        <v>80</v>
      </c>
    </row>
    <row r="1112" spans="1:5" ht="15.75" x14ac:dyDescent="0.25">
      <c r="A1112" s="91" t="s">
        <v>81</v>
      </c>
      <c r="B1112" s="92"/>
      <c r="C1112" s="57" t="s">
        <v>82</v>
      </c>
      <c r="D1112" s="93" t="s">
        <v>83</v>
      </c>
      <c r="E1112" s="94"/>
    </row>
    <row r="1113" spans="1:5" ht="15.75" x14ac:dyDescent="0.25">
      <c r="A1113" s="91" t="s">
        <v>81</v>
      </c>
      <c r="B1113" s="285">
        <f>SUMIFS(Tidsregistrering!P950:P984,Tidsregistrering!D950:D984,"ferie")</f>
        <v>0</v>
      </c>
      <c r="C1113" s="95" t="s">
        <v>84</v>
      </c>
      <c r="D1113" s="96" t="s">
        <v>15</v>
      </c>
      <c r="E1113" s="57"/>
    </row>
    <row r="1114" spans="1:5" ht="15.75" x14ac:dyDescent="0.25">
      <c r="A1114" s="91"/>
      <c r="B1114" s="285">
        <f>SUMIFS(Tidsregistrering!P950:P984,Tidsregistrering!D950:D984,"feriefridag")</f>
        <v>0</v>
      </c>
      <c r="C1114" s="97" t="s">
        <v>85</v>
      </c>
      <c r="D1114" s="96"/>
      <c r="E1114" s="57"/>
    </row>
    <row r="1115" spans="1:5" ht="15.75" x14ac:dyDescent="0.25">
      <c r="A1115" s="91"/>
      <c r="B1115" s="285">
        <f>SUMIFS(Tidsregistrering!P950:P984,Tidsregistrering!D950:D984,"barsel")</f>
        <v>0</v>
      </c>
      <c r="C1115" s="97" t="s">
        <v>107</v>
      </c>
      <c r="D1115" s="96"/>
      <c r="E1115" s="57"/>
    </row>
    <row r="1116" spans="1:5" ht="15.75" x14ac:dyDescent="0.25">
      <c r="A1116" s="91"/>
      <c r="B1116" s="285">
        <f>SUMIFS(Tidsregistrering!P950:P984,Tidsregistrering!D950:D984,"barns sygedag")</f>
        <v>0</v>
      </c>
      <c r="C1116" s="97" t="s">
        <v>111</v>
      </c>
      <c r="D1116" s="96"/>
      <c r="E1116" s="57"/>
    </row>
    <row r="1117" spans="1:5" ht="16.5" thickBot="1" x14ac:dyDescent="0.3">
      <c r="A1117" s="153"/>
      <c r="B1117" s="78">
        <f>IF(MedarbejderData!O28=1,B1089,0)</f>
        <v>0</v>
      </c>
      <c r="C1117" s="97" t="s">
        <v>86</v>
      </c>
      <c r="D1117" s="154">
        <v>15</v>
      </c>
      <c r="E1117" s="94"/>
    </row>
    <row r="1118" spans="1:5" ht="15.75" x14ac:dyDescent="0.25">
      <c r="A1118" s="279">
        <v>1</v>
      </c>
      <c r="B1118" s="159">
        <f>Tidsregistrering!D987</f>
        <v>0</v>
      </c>
      <c r="C1118" s="277" t="s">
        <v>87</v>
      </c>
      <c r="D1118" s="370">
        <f>Tidsregistrering!B987</f>
        <v>0</v>
      </c>
      <c r="E1118" s="371"/>
    </row>
    <row r="1119" spans="1:5" ht="15.75" x14ac:dyDescent="0.25">
      <c r="A1119" s="280">
        <v>2</v>
      </c>
      <c r="B1119" s="113">
        <f>Tidsregistrering!D988</f>
        <v>0</v>
      </c>
      <c r="C1119" s="57" t="s">
        <v>87</v>
      </c>
      <c r="D1119" s="366">
        <f>Tidsregistrering!B988</f>
        <v>0</v>
      </c>
      <c r="E1119" s="367"/>
    </row>
    <row r="1120" spans="1:5" ht="16.5" thickBot="1" x14ac:dyDescent="0.3">
      <c r="A1120" s="281">
        <v>3</v>
      </c>
      <c r="B1120" s="163">
        <f>Tidsregistrering!D989</f>
        <v>0</v>
      </c>
      <c r="C1120" s="278" t="s">
        <v>87</v>
      </c>
      <c r="D1120" s="368">
        <f>Tidsregistrering!B989</f>
        <v>0</v>
      </c>
      <c r="E1120" s="369"/>
    </row>
    <row r="1121" spans="1:5" ht="15.75" x14ac:dyDescent="0.25">
      <c r="A1121" s="155" t="s">
        <v>88</v>
      </c>
      <c r="B1121" s="156"/>
      <c r="C1121" s="157"/>
      <c r="D1121" s="99" t="s">
        <v>15</v>
      </c>
      <c r="E1121" s="100" t="s">
        <v>89</v>
      </c>
    </row>
    <row r="1122" spans="1:5" ht="15.75" x14ac:dyDescent="0.25">
      <c r="A1122" s="101" t="s">
        <v>90</v>
      </c>
      <c r="B1122" s="98"/>
      <c r="C1122" s="102" t="s">
        <v>91</v>
      </c>
      <c r="D1122" s="103"/>
      <c r="E1122" s="104"/>
    </row>
    <row r="1123" spans="1:5" ht="15.75" x14ac:dyDescent="0.25">
      <c r="A1123" s="101" t="s">
        <v>92</v>
      </c>
      <c r="B1123" s="98"/>
      <c r="C1123" s="102" t="s">
        <v>93</v>
      </c>
      <c r="D1123" s="103"/>
      <c r="E1123" s="104"/>
    </row>
    <row r="1124" spans="1:5" ht="15.75" x14ac:dyDescent="0.25">
      <c r="A1124" s="101" t="s">
        <v>94</v>
      </c>
      <c r="B1124" s="98"/>
      <c r="C1124" s="105" t="s">
        <v>95</v>
      </c>
      <c r="D1124" s="106"/>
      <c r="E1124" s="104"/>
    </row>
    <row r="1125" spans="1:5" ht="15.75" x14ac:dyDescent="0.25">
      <c r="A1125" s="101" t="s">
        <v>96</v>
      </c>
      <c r="B1125" s="98"/>
      <c r="C1125" s="102" t="s">
        <v>97</v>
      </c>
      <c r="D1125" s="103"/>
      <c r="E1125" s="104"/>
    </row>
    <row r="1126" spans="1:5" ht="15.75" x14ac:dyDescent="0.25">
      <c r="A1126" s="101" t="s">
        <v>98</v>
      </c>
      <c r="B1126" s="98"/>
      <c r="C1126" s="105" t="s">
        <v>99</v>
      </c>
      <c r="D1126" s="106"/>
      <c r="E1126" s="104"/>
    </row>
    <row r="1127" spans="1:5" ht="15.75" x14ac:dyDescent="0.25">
      <c r="A1127" s="101" t="s">
        <v>100</v>
      </c>
      <c r="B1127" s="98"/>
      <c r="C1127" s="102" t="s">
        <v>101</v>
      </c>
      <c r="D1127" s="103"/>
      <c r="E1127" s="104"/>
    </row>
    <row r="1128" spans="1:5" ht="15.75" x14ac:dyDescent="0.25">
      <c r="A1128" s="101" t="s">
        <v>102</v>
      </c>
      <c r="B1128" s="81"/>
      <c r="C1128" s="102" t="s">
        <v>103</v>
      </c>
      <c r="D1128" s="103"/>
      <c r="E1128" s="104"/>
    </row>
    <row r="1135" spans="1:5" x14ac:dyDescent="0.25">
      <c r="A1135" s="36">
        <v>22</v>
      </c>
    </row>
    <row r="1136" spans="1:5" ht="15.75" x14ac:dyDescent="0.25">
      <c r="A1136" s="372" t="str">
        <f>Beregningsdata!E2</f>
        <v>Test</v>
      </c>
      <c r="B1136" s="372"/>
      <c r="C1136" s="373"/>
      <c r="D1136" s="373"/>
      <c r="E1136" s="373"/>
    </row>
    <row r="1137" spans="1:5" ht="16.5" thickBot="1" x14ac:dyDescent="0.3">
      <c r="A1137" s="37" t="s">
        <v>10</v>
      </c>
      <c r="B1137" s="38"/>
      <c r="C1137" s="107" t="str">
        <f>MedarbejderData!D29</f>
        <v>a22</v>
      </c>
      <c r="D1137" s="40" t="s">
        <v>11</v>
      </c>
      <c r="E1137" s="41"/>
    </row>
    <row r="1138" spans="1:5" ht="16.5" thickBot="1" x14ac:dyDescent="0.3">
      <c r="A1138" s="42" t="s">
        <v>12</v>
      </c>
      <c r="B1138" s="108" t="str">
        <f>MedarbejderData!C29</f>
        <v>l22</v>
      </c>
      <c r="C1138" s="44">
        <f>Tidsregistrering!A3</f>
        <v>43753</v>
      </c>
      <c r="D1138" s="364">
        <f>Tidsregistrering!B3</f>
        <v>43783</v>
      </c>
      <c r="E1138" s="365"/>
    </row>
    <row r="1139" spans="1:5" ht="32.25" thickBot="1" x14ac:dyDescent="0.4">
      <c r="A1139" s="45" t="s">
        <v>13</v>
      </c>
      <c r="B1139" s="46"/>
      <c r="C1139" s="47" t="str">
        <f>MedarbejderData!B29</f>
        <v>n22</v>
      </c>
      <c r="D1139" s="48" t="s">
        <v>14</v>
      </c>
      <c r="E1139" s="49"/>
    </row>
    <row r="1140" spans="1:5" ht="32.25" thickBot="1" x14ac:dyDescent="0.3">
      <c r="A1140" s="50" t="s">
        <v>15</v>
      </c>
      <c r="B1140" s="51" t="s">
        <v>16</v>
      </c>
      <c r="C1140" s="52" t="s">
        <v>17</v>
      </c>
      <c r="D1140" s="53" t="str">
        <f>Beregningsdata!J4</f>
        <v>Satser pr. 15/03-2019</v>
      </c>
      <c r="E1140" s="54" t="s">
        <v>18</v>
      </c>
    </row>
    <row r="1141" spans="1:5" ht="15.75" x14ac:dyDescent="0.25">
      <c r="A1141" s="55" t="s">
        <v>19</v>
      </c>
      <c r="B1141" s="56"/>
      <c r="C1141" s="57" t="s">
        <v>20</v>
      </c>
      <c r="D1141" s="58">
        <f>Beregningsdata!J5</f>
        <v>127.48</v>
      </c>
      <c r="E1141" s="57" t="s">
        <v>21</v>
      </c>
    </row>
    <row r="1142" spans="1:5" ht="15.75" x14ac:dyDescent="0.25">
      <c r="A1142" s="56" t="s">
        <v>22</v>
      </c>
      <c r="B1142" s="56"/>
      <c r="C1142" s="57" t="s">
        <v>23</v>
      </c>
      <c r="D1142" s="58">
        <f>Beregningsdata!J6</f>
        <v>108.5</v>
      </c>
      <c r="E1142" s="60" t="s">
        <v>24</v>
      </c>
    </row>
    <row r="1143" spans="1:5" ht="15.75" x14ac:dyDescent="0.25">
      <c r="A1143" s="56" t="s">
        <v>25</v>
      </c>
      <c r="B1143" s="61">
        <f>Tidsregistrering!J1032</f>
        <v>0</v>
      </c>
      <c r="C1143" s="57" t="s">
        <v>26</v>
      </c>
      <c r="D1143" s="58">
        <f>Beregningsdata!J7</f>
        <v>143.56</v>
      </c>
      <c r="E1143" s="57" t="s">
        <v>27</v>
      </c>
    </row>
    <row r="1144" spans="1:5" ht="15.75" x14ac:dyDescent="0.25">
      <c r="A1144" s="56" t="s">
        <v>28</v>
      </c>
      <c r="B1144" s="65">
        <f>IF(MedarbejderData!H29=1,B1143,0)</f>
        <v>0</v>
      </c>
      <c r="C1144" s="57" t="s">
        <v>29</v>
      </c>
      <c r="D1144" s="58">
        <f>Beregningsdata!J8</f>
        <v>3.65</v>
      </c>
      <c r="E1144" s="63" t="s">
        <v>30</v>
      </c>
    </row>
    <row r="1145" spans="1:5" ht="16.5" thickBot="1" x14ac:dyDescent="0.3">
      <c r="A1145" s="64" t="s">
        <v>31</v>
      </c>
      <c r="B1145" s="166">
        <f>IF(MedarbejderData!J29=1,B1143,0)</f>
        <v>0</v>
      </c>
      <c r="C1145" s="66" t="s">
        <v>32</v>
      </c>
      <c r="D1145" s="58">
        <f>Beregningsdata!J9</f>
        <v>4.6500000000000004</v>
      </c>
      <c r="E1145" s="68" t="s">
        <v>33</v>
      </c>
    </row>
    <row r="1146" spans="1:5" ht="15.75" x14ac:dyDescent="0.25">
      <c r="A1146" s="69"/>
      <c r="B1146" s="167" t="e">
        <f ca="1">MedarbejderData!K29</f>
        <v>#NAME?</v>
      </c>
      <c r="C1146" s="70" t="s">
        <v>34</v>
      </c>
      <c r="D1146" s="58">
        <f>Beregningsdata!J10</f>
        <v>2.77</v>
      </c>
      <c r="E1146" s="71" t="s">
        <v>35</v>
      </c>
    </row>
    <row r="1147" spans="1:5" ht="15.75" x14ac:dyDescent="0.25">
      <c r="A1147" s="72"/>
      <c r="B1147" s="145" t="e">
        <f ca="1">MedarbejderData!L29</f>
        <v>#NAME?</v>
      </c>
      <c r="C1147" s="73" t="s">
        <v>36</v>
      </c>
      <c r="D1147" s="58">
        <f>Beregningsdata!J11</f>
        <v>5.54</v>
      </c>
      <c r="E1147" s="74" t="s">
        <v>35</v>
      </c>
    </row>
    <row r="1148" spans="1:5" ht="16.5" thickBot="1" x14ac:dyDescent="0.3">
      <c r="A1148" s="75"/>
      <c r="B1148" s="146" t="e">
        <f ca="1">MedarbejderData!M29</f>
        <v>#NAME?</v>
      </c>
      <c r="C1148" s="76" t="s">
        <v>37</v>
      </c>
      <c r="D1148" s="58">
        <f>Beregningsdata!J12</f>
        <v>8.3000000000000007</v>
      </c>
      <c r="E1148" s="77" t="s">
        <v>35</v>
      </c>
    </row>
    <row r="1149" spans="1:5" ht="15.75" x14ac:dyDescent="0.25">
      <c r="A1149" s="55" t="s">
        <v>25</v>
      </c>
      <c r="B1149" s="78">
        <f>IF(MedarbejderData!I29=1,B1143,0)</f>
        <v>0</v>
      </c>
      <c r="C1149" s="79" t="s">
        <v>38</v>
      </c>
      <c r="D1149" s="58">
        <f>Beregningsdata!J13</f>
        <v>4</v>
      </c>
      <c r="E1149" s="80" t="s">
        <v>39</v>
      </c>
    </row>
    <row r="1150" spans="1:5" ht="15.75" x14ac:dyDescent="0.25">
      <c r="A1150" s="56" t="s">
        <v>40</v>
      </c>
      <c r="B1150" s="56">
        <f>Tidsregistrering!M1032</f>
        <v>0</v>
      </c>
      <c r="C1150" s="57" t="s">
        <v>41</v>
      </c>
      <c r="D1150" s="58">
        <f>Beregningsdata!J14</f>
        <v>14.98</v>
      </c>
      <c r="E1150" s="57" t="s">
        <v>42</v>
      </c>
    </row>
    <row r="1151" spans="1:5" ht="15.75" x14ac:dyDescent="0.25">
      <c r="A1151" s="56" t="s">
        <v>43</v>
      </c>
      <c r="B1151" s="56">
        <f>Tidsregistrering!N1032</f>
        <v>0</v>
      </c>
      <c r="C1151" s="57" t="s">
        <v>44</v>
      </c>
      <c r="D1151" s="58">
        <f>Beregningsdata!J15</f>
        <v>19.190000000000001</v>
      </c>
      <c r="E1151" s="57" t="s">
        <v>45</v>
      </c>
    </row>
    <row r="1152" spans="1:5" ht="15.75" x14ac:dyDescent="0.25">
      <c r="A1152" s="81" t="s">
        <v>46</v>
      </c>
      <c r="B1152" s="81">
        <f>Tidsregistrering!O1032</f>
        <v>0</v>
      </c>
      <c r="C1152" s="57" t="s">
        <v>47</v>
      </c>
      <c r="D1152" s="58">
        <f>Beregningsdata!J16</f>
        <v>22.7</v>
      </c>
      <c r="E1152" s="57" t="s">
        <v>48</v>
      </c>
    </row>
    <row r="1153" spans="1:5" ht="15.75" x14ac:dyDescent="0.25">
      <c r="A1153" s="81" t="s">
        <v>49</v>
      </c>
      <c r="B1153" s="65">
        <f>IF(MedarbejderData!Q29=1,B1143,0)</f>
        <v>0</v>
      </c>
      <c r="C1153" s="57" t="s">
        <v>50</v>
      </c>
      <c r="D1153" s="58">
        <f>Beregningsdata!J17</f>
        <v>7.13</v>
      </c>
      <c r="E1153" s="57" t="s">
        <v>51</v>
      </c>
    </row>
    <row r="1154" spans="1:5" ht="15.75" x14ac:dyDescent="0.25">
      <c r="A1154" s="81" t="s">
        <v>52</v>
      </c>
      <c r="B1154" s="65">
        <f>IF(MedarbejderData!R29=1,B1143,0)</f>
        <v>0</v>
      </c>
      <c r="C1154" s="57" t="s">
        <v>53</v>
      </c>
      <c r="D1154" s="58">
        <f>Beregningsdata!J18</f>
        <v>4.51</v>
      </c>
      <c r="E1154" s="57" t="s">
        <v>54</v>
      </c>
    </row>
    <row r="1155" spans="1:5" ht="15.75" x14ac:dyDescent="0.25">
      <c r="A1155" s="81" t="s">
        <v>55</v>
      </c>
      <c r="B1155" s="65">
        <f>IF(MedarbejderData!S29=1,B1143,0)</f>
        <v>0</v>
      </c>
      <c r="C1155" s="57" t="s">
        <v>56</v>
      </c>
      <c r="D1155" s="58">
        <f>Beregningsdata!J19</f>
        <v>3.11</v>
      </c>
      <c r="E1155" s="82"/>
    </row>
    <row r="1156" spans="1:5" ht="15.75" x14ac:dyDescent="0.25">
      <c r="A1156" s="56" t="s">
        <v>57</v>
      </c>
      <c r="B1156" s="56">
        <f>Tidsregistrering!K1032</f>
        <v>0</v>
      </c>
      <c r="C1156" s="57" t="s">
        <v>58</v>
      </c>
      <c r="D1156" s="58">
        <f>Beregningsdata!J20</f>
        <v>40.89</v>
      </c>
      <c r="E1156" s="82"/>
    </row>
    <row r="1157" spans="1:5" ht="15.75" x14ac:dyDescent="0.25">
      <c r="A1157" s="56" t="s">
        <v>59</v>
      </c>
      <c r="B1157" s="56">
        <f>Tidsregistrering!L1032</f>
        <v>0</v>
      </c>
      <c r="C1157" s="57" t="s">
        <v>60</v>
      </c>
      <c r="D1157" s="58">
        <f>Beregningsdata!J21</f>
        <v>81.78</v>
      </c>
      <c r="E1157" s="82"/>
    </row>
    <row r="1158" spans="1:5" ht="15.75" x14ac:dyDescent="0.25">
      <c r="A1158" s="56"/>
      <c r="B1158" s="78">
        <f>IF(MedarbejderData!N29=1,Tidsregistrering!F1032,0)</f>
        <v>0</v>
      </c>
      <c r="C1158" s="57" t="s">
        <v>61</v>
      </c>
      <c r="D1158" s="322">
        <f>IF(MedarbejderData!N29=1,Beregningsdata!D31,0)</f>
        <v>0</v>
      </c>
      <c r="E1158" s="82"/>
    </row>
    <row r="1159" spans="1:5" ht="15.75" x14ac:dyDescent="0.25">
      <c r="A1159" s="56" t="s">
        <v>62</v>
      </c>
      <c r="B1159" s="56"/>
      <c r="C1159" s="57" t="s">
        <v>63</v>
      </c>
      <c r="D1159" s="59">
        <f>Beregningsdata!J22</f>
        <v>3.54</v>
      </c>
      <c r="E1159" s="57" t="s">
        <v>64</v>
      </c>
    </row>
    <row r="1160" spans="1:5" ht="15.75" x14ac:dyDescent="0.25">
      <c r="A1160" s="56" t="s">
        <v>65</v>
      </c>
      <c r="B1160" s="284">
        <f>SUMIFS(Tidsregistrering!P997:P1031,Tidsregistrering!D997:D1031,"Syg")</f>
        <v>0</v>
      </c>
      <c r="C1160" s="57" t="s">
        <v>66</v>
      </c>
      <c r="D1160" s="83"/>
      <c r="E1160" s="84" t="s">
        <v>67</v>
      </c>
    </row>
    <row r="1161" spans="1:5" ht="16.5" thickBot="1" x14ac:dyDescent="0.3">
      <c r="A1161" s="85" t="s">
        <v>68</v>
      </c>
      <c r="B1161" s="85"/>
      <c r="C1161" s="57" t="s">
        <v>69</v>
      </c>
      <c r="D1161" s="67"/>
      <c r="E1161" s="84" t="s">
        <v>70</v>
      </c>
    </row>
    <row r="1162" spans="1:5" ht="16.5" thickBot="1" x14ac:dyDescent="0.3">
      <c r="A1162" s="85" t="s">
        <v>71</v>
      </c>
      <c r="B1162" s="85"/>
      <c r="C1162" s="57" t="s">
        <v>72</v>
      </c>
      <c r="D1162" s="59"/>
      <c r="E1162" s="86" t="s">
        <v>73</v>
      </c>
    </row>
    <row r="1163" spans="1:5" ht="15.75" x14ac:dyDescent="0.25">
      <c r="A1163" s="85" t="s">
        <v>71</v>
      </c>
      <c r="B1163" s="85"/>
      <c r="C1163" s="57" t="s">
        <v>74</v>
      </c>
      <c r="D1163" s="59"/>
      <c r="E1163" s="86" t="s">
        <v>73</v>
      </c>
    </row>
    <row r="1164" spans="1:5" ht="16.5" thickBot="1" x14ac:dyDescent="0.3">
      <c r="A1164" s="87" t="s">
        <v>75</v>
      </c>
      <c r="B1164" s="87"/>
      <c r="C1164" s="88" t="s">
        <v>76</v>
      </c>
      <c r="D1164" s="58" t="s">
        <v>15</v>
      </c>
      <c r="E1164" s="89" t="s">
        <v>77</v>
      </c>
    </row>
    <row r="1165" spans="1:5" ht="16.5" thickBot="1" x14ac:dyDescent="0.3">
      <c r="A1165" s="85" t="s">
        <v>78</v>
      </c>
      <c r="B1165" s="85"/>
      <c r="C1165" s="57" t="s">
        <v>79</v>
      </c>
      <c r="D1165" s="59"/>
      <c r="E1165" s="90" t="s">
        <v>80</v>
      </c>
    </row>
    <row r="1166" spans="1:5" ht="15.75" x14ac:dyDescent="0.25">
      <c r="A1166" s="91" t="s">
        <v>81</v>
      </c>
      <c r="B1166" s="92"/>
      <c r="C1166" s="57" t="s">
        <v>82</v>
      </c>
      <c r="D1166" s="93" t="s">
        <v>83</v>
      </c>
      <c r="E1166" s="94"/>
    </row>
    <row r="1167" spans="1:5" ht="15.75" x14ac:dyDescent="0.25">
      <c r="A1167" s="91" t="s">
        <v>81</v>
      </c>
      <c r="B1167" s="285">
        <f>SUMIFS(Tidsregistrering!P997:P1031,Tidsregistrering!D997:D1031,"ferie")</f>
        <v>0</v>
      </c>
      <c r="C1167" s="95" t="s">
        <v>84</v>
      </c>
      <c r="D1167" s="96" t="s">
        <v>15</v>
      </c>
      <c r="E1167" s="57"/>
    </row>
    <row r="1168" spans="1:5" ht="15.75" x14ac:dyDescent="0.25">
      <c r="A1168" s="91"/>
      <c r="B1168" s="285">
        <f>SUMIFS(Tidsregistrering!P997:P1031,Tidsregistrering!D997:D1031,"feriefridag")</f>
        <v>0</v>
      </c>
      <c r="C1168" s="97" t="s">
        <v>85</v>
      </c>
      <c r="D1168" s="96"/>
      <c r="E1168" s="57"/>
    </row>
    <row r="1169" spans="1:5" ht="15.75" x14ac:dyDescent="0.25">
      <c r="A1169" s="91"/>
      <c r="B1169" s="285">
        <f>SUMIFS(Tidsregistrering!P997:P1031,Tidsregistrering!D997:D1031,"barsel")</f>
        <v>0</v>
      </c>
      <c r="C1169" s="97" t="s">
        <v>107</v>
      </c>
      <c r="D1169" s="96"/>
      <c r="E1169" s="57"/>
    </row>
    <row r="1170" spans="1:5" ht="15.75" x14ac:dyDescent="0.25">
      <c r="A1170" s="91"/>
      <c r="B1170" s="285">
        <f>SUMIFS(Tidsregistrering!P997:P1031,Tidsregistrering!D997:D1031,"barns sygedag")</f>
        <v>0</v>
      </c>
      <c r="C1170" s="97" t="s">
        <v>111</v>
      </c>
      <c r="D1170" s="96"/>
      <c r="E1170" s="57"/>
    </row>
    <row r="1171" spans="1:5" ht="16.5" thickBot="1" x14ac:dyDescent="0.3">
      <c r="A1171" s="153"/>
      <c r="B1171" s="78">
        <f>IF(MedarbejderData!O29=1,B1143,0)</f>
        <v>0</v>
      </c>
      <c r="C1171" s="97" t="s">
        <v>86</v>
      </c>
      <c r="D1171" s="154">
        <v>15</v>
      </c>
      <c r="E1171" s="94"/>
    </row>
    <row r="1172" spans="1:5" ht="15.75" x14ac:dyDescent="0.25">
      <c r="A1172" s="158">
        <v>1</v>
      </c>
      <c r="B1172" s="282">
        <f>Tidsregistrering!D1034</f>
        <v>0</v>
      </c>
      <c r="C1172" s="277" t="s">
        <v>87</v>
      </c>
      <c r="D1172" s="370">
        <f>Tidsregistrering!B1034</f>
        <v>0</v>
      </c>
      <c r="E1172" s="371"/>
    </row>
    <row r="1173" spans="1:5" ht="15.75" x14ac:dyDescent="0.25">
      <c r="A1173" s="161">
        <v>2</v>
      </c>
      <c r="B1173" s="109">
        <f>Tidsregistrering!D1035</f>
        <v>0</v>
      </c>
      <c r="C1173" s="57" t="s">
        <v>87</v>
      </c>
      <c r="D1173" s="366">
        <f>Tidsregistrering!B1035</f>
        <v>0</v>
      </c>
      <c r="E1173" s="367"/>
    </row>
    <row r="1174" spans="1:5" ht="16.5" thickBot="1" x14ac:dyDescent="0.3">
      <c r="A1174" s="162">
        <v>3</v>
      </c>
      <c r="B1174" s="283">
        <f>Tidsregistrering!D1036</f>
        <v>0</v>
      </c>
      <c r="C1174" s="278" t="s">
        <v>87</v>
      </c>
      <c r="D1174" s="368">
        <f>Tidsregistrering!B1036</f>
        <v>0</v>
      </c>
      <c r="E1174" s="369"/>
    </row>
    <row r="1175" spans="1:5" ht="15.75" x14ac:dyDescent="0.25">
      <c r="A1175" s="155" t="s">
        <v>88</v>
      </c>
      <c r="B1175" s="156"/>
      <c r="C1175" s="157"/>
      <c r="D1175" s="99" t="s">
        <v>15</v>
      </c>
      <c r="E1175" s="100" t="s">
        <v>89</v>
      </c>
    </row>
    <row r="1176" spans="1:5" ht="15.75" x14ac:dyDescent="0.25">
      <c r="A1176" s="101" t="s">
        <v>90</v>
      </c>
      <c r="B1176" s="98"/>
      <c r="C1176" s="102" t="s">
        <v>91</v>
      </c>
      <c r="D1176" s="103"/>
      <c r="E1176" s="104"/>
    </row>
    <row r="1177" spans="1:5" ht="15.75" x14ac:dyDescent="0.25">
      <c r="A1177" s="101" t="s">
        <v>92</v>
      </c>
      <c r="B1177" s="98"/>
      <c r="C1177" s="102" t="s">
        <v>93</v>
      </c>
      <c r="D1177" s="103"/>
      <c r="E1177" s="104"/>
    </row>
    <row r="1178" spans="1:5" ht="15.75" x14ac:dyDescent="0.25">
      <c r="A1178" s="101" t="s">
        <v>94</v>
      </c>
      <c r="B1178" s="98"/>
      <c r="C1178" s="105" t="s">
        <v>95</v>
      </c>
      <c r="D1178" s="106"/>
      <c r="E1178" s="104"/>
    </row>
    <row r="1179" spans="1:5" ht="15.75" x14ac:dyDescent="0.25">
      <c r="A1179" s="101" t="s">
        <v>96</v>
      </c>
      <c r="B1179" s="98"/>
      <c r="C1179" s="102" t="s">
        <v>97</v>
      </c>
      <c r="D1179" s="103"/>
      <c r="E1179" s="104"/>
    </row>
    <row r="1180" spans="1:5" ht="15.75" x14ac:dyDescent="0.25">
      <c r="A1180" s="101" t="s">
        <v>98</v>
      </c>
      <c r="B1180" s="98"/>
      <c r="C1180" s="105" t="s">
        <v>99</v>
      </c>
      <c r="D1180" s="106"/>
      <c r="E1180" s="104"/>
    </row>
    <row r="1181" spans="1:5" ht="15.75" x14ac:dyDescent="0.25">
      <c r="A1181" s="101" t="s">
        <v>100</v>
      </c>
      <c r="B1181" s="98"/>
      <c r="C1181" s="102" t="s">
        <v>101</v>
      </c>
      <c r="D1181" s="103"/>
      <c r="E1181" s="104"/>
    </row>
    <row r="1182" spans="1:5" ht="15.75" x14ac:dyDescent="0.25">
      <c r="A1182" s="101" t="s">
        <v>102</v>
      </c>
      <c r="B1182" s="81"/>
      <c r="C1182" s="102" t="s">
        <v>103</v>
      </c>
      <c r="D1182" s="103"/>
      <c r="E1182" s="104"/>
    </row>
    <row r="1189" spans="1:5" x14ac:dyDescent="0.25">
      <c r="A1189" s="36">
        <v>23</v>
      </c>
    </row>
    <row r="1190" spans="1:5" ht="15.75" x14ac:dyDescent="0.25">
      <c r="A1190" s="372" t="str">
        <f>Beregningsdata!E2</f>
        <v>Test</v>
      </c>
      <c r="B1190" s="372"/>
      <c r="C1190" s="373"/>
      <c r="D1190" s="373"/>
      <c r="E1190" s="373"/>
    </row>
    <row r="1191" spans="1:5" ht="16.5" thickBot="1" x14ac:dyDescent="0.3">
      <c r="A1191" s="37" t="s">
        <v>10</v>
      </c>
      <c r="B1191" s="38"/>
      <c r="C1191" s="107" t="str">
        <f>MedarbejderData!D30</f>
        <v>a23</v>
      </c>
      <c r="D1191" s="40" t="s">
        <v>11</v>
      </c>
      <c r="E1191" s="41"/>
    </row>
    <row r="1192" spans="1:5" ht="16.5" thickBot="1" x14ac:dyDescent="0.3">
      <c r="A1192" s="42" t="s">
        <v>12</v>
      </c>
      <c r="B1192" s="108" t="str">
        <f>MedarbejderData!C30</f>
        <v>l23</v>
      </c>
      <c r="C1192" s="44">
        <f>Tidsregistrering!A3</f>
        <v>43753</v>
      </c>
      <c r="D1192" s="364">
        <f>Tidsregistrering!B3</f>
        <v>43783</v>
      </c>
      <c r="E1192" s="365"/>
    </row>
    <row r="1193" spans="1:5" ht="32.25" thickBot="1" x14ac:dyDescent="0.4">
      <c r="A1193" s="45" t="s">
        <v>13</v>
      </c>
      <c r="B1193" s="46"/>
      <c r="C1193" s="47" t="str">
        <f>MedarbejderData!B30</f>
        <v>n23</v>
      </c>
      <c r="D1193" s="48" t="s">
        <v>14</v>
      </c>
      <c r="E1193" s="49"/>
    </row>
    <row r="1194" spans="1:5" ht="32.25" thickBot="1" x14ac:dyDescent="0.3">
      <c r="A1194" s="50" t="s">
        <v>15</v>
      </c>
      <c r="B1194" s="51" t="s">
        <v>16</v>
      </c>
      <c r="C1194" s="52" t="s">
        <v>17</v>
      </c>
      <c r="D1194" s="53" t="str">
        <f>Beregningsdata!J4</f>
        <v>Satser pr. 15/03-2019</v>
      </c>
      <c r="E1194" s="54" t="s">
        <v>18</v>
      </c>
    </row>
    <row r="1195" spans="1:5" ht="15.75" x14ac:dyDescent="0.25">
      <c r="A1195" s="55" t="s">
        <v>19</v>
      </c>
      <c r="B1195" s="56"/>
      <c r="C1195" s="57" t="s">
        <v>20</v>
      </c>
      <c r="D1195" s="58">
        <f>Beregningsdata!J5</f>
        <v>127.48</v>
      </c>
      <c r="E1195" s="57" t="s">
        <v>21</v>
      </c>
    </row>
    <row r="1196" spans="1:5" ht="15.75" x14ac:dyDescent="0.25">
      <c r="A1196" s="56" t="s">
        <v>22</v>
      </c>
      <c r="B1196" s="56"/>
      <c r="C1196" s="57" t="s">
        <v>23</v>
      </c>
      <c r="D1196" s="58">
        <f>Beregningsdata!J6</f>
        <v>108.5</v>
      </c>
      <c r="E1196" s="60" t="s">
        <v>24</v>
      </c>
    </row>
    <row r="1197" spans="1:5" ht="15.75" x14ac:dyDescent="0.25">
      <c r="A1197" s="56" t="s">
        <v>25</v>
      </c>
      <c r="B1197" s="61">
        <f>Tidsregistrering!J1079</f>
        <v>0</v>
      </c>
      <c r="C1197" s="57" t="s">
        <v>26</v>
      </c>
      <c r="D1197" s="58">
        <f>Beregningsdata!J7</f>
        <v>143.56</v>
      </c>
      <c r="E1197" s="57" t="s">
        <v>27</v>
      </c>
    </row>
    <row r="1198" spans="1:5" ht="15.75" x14ac:dyDescent="0.25">
      <c r="A1198" s="56" t="s">
        <v>28</v>
      </c>
      <c r="B1198" s="65">
        <f>IF(MedarbejderData!H30=1,B1197,0)</f>
        <v>0</v>
      </c>
      <c r="C1198" s="57" t="s">
        <v>29</v>
      </c>
      <c r="D1198" s="58">
        <f>Beregningsdata!J8</f>
        <v>3.65</v>
      </c>
      <c r="E1198" s="63" t="s">
        <v>30</v>
      </c>
    </row>
    <row r="1199" spans="1:5" ht="16.5" thickBot="1" x14ac:dyDescent="0.3">
      <c r="A1199" s="64" t="s">
        <v>31</v>
      </c>
      <c r="B1199" s="166">
        <f>IF(MedarbejderData!J30=1,B1197,0)</f>
        <v>0</v>
      </c>
      <c r="C1199" s="66" t="s">
        <v>32</v>
      </c>
      <c r="D1199" s="58">
        <f>Beregningsdata!J9</f>
        <v>4.6500000000000004</v>
      </c>
      <c r="E1199" s="68" t="s">
        <v>33</v>
      </c>
    </row>
    <row r="1200" spans="1:5" ht="15.75" x14ac:dyDescent="0.25">
      <c r="A1200" s="69"/>
      <c r="B1200" s="167" t="e">
        <f ca="1">MedarbejderData!K30</f>
        <v>#NAME?</v>
      </c>
      <c r="C1200" s="70" t="s">
        <v>34</v>
      </c>
      <c r="D1200" s="58">
        <f>Beregningsdata!J10</f>
        <v>2.77</v>
      </c>
      <c r="E1200" s="71" t="s">
        <v>35</v>
      </c>
    </row>
    <row r="1201" spans="1:5" ht="15.75" x14ac:dyDescent="0.25">
      <c r="A1201" s="72"/>
      <c r="B1201" s="145" t="e">
        <f ca="1">MedarbejderData!L30</f>
        <v>#NAME?</v>
      </c>
      <c r="C1201" s="73" t="s">
        <v>36</v>
      </c>
      <c r="D1201" s="58">
        <f>Beregningsdata!J11</f>
        <v>5.54</v>
      </c>
      <c r="E1201" s="74" t="s">
        <v>35</v>
      </c>
    </row>
    <row r="1202" spans="1:5" ht="16.5" thickBot="1" x14ac:dyDescent="0.3">
      <c r="A1202" s="75"/>
      <c r="B1202" s="146" t="e">
        <f ca="1">MedarbejderData!M30</f>
        <v>#NAME?</v>
      </c>
      <c r="C1202" s="76" t="s">
        <v>37</v>
      </c>
      <c r="D1202" s="58">
        <f>Beregningsdata!J12</f>
        <v>8.3000000000000007</v>
      </c>
      <c r="E1202" s="77" t="s">
        <v>35</v>
      </c>
    </row>
    <row r="1203" spans="1:5" ht="15.75" x14ac:dyDescent="0.25">
      <c r="A1203" s="55" t="s">
        <v>25</v>
      </c>
      <c r="B1203" s="78">
        <f>IF(MedarbejderData!I30=1,B1197,0)</f>
        <v>0</v>
      </c>
      <c r="C1203" s="79" t="s">
        <v>38</v>
      </c>
      <c r="D1203" s="58">
        <f>Beregningsdata!J13</f>
        <v>4</v>
      </c>
      <c r="E1203" s="80" t="s">
        <v>39</v>
      </c>
    </row>
    <row r="1204" spans="1:5" ht="15.75" x14ac:dyDescent="0.25">
      <c r="A1204" s="56" t="s">
        <v>40</v>
      </c>
      <c r="B1204" s="56">
        <f>Tidsregistrering!M1079</f>
        <v>0</v>
      </c>
      <c r="C1204" s="57" t="s">
        <v>41</v>
      </c>
      <c r="D1204" s="58">
        <f>Beregningsdata!J14</f>
        <v>14.98</v>
      </c>
      <c r="E1204" s="57" t="s">
        <v>42</v>
      </c>
    </row>
    <row r="1205" spans="1:5" ht="15.75" x14ac:dyDescent="0.25">
      <c r="A1205" s="56" t="s">
        <v>43</v>
      </c>
      <c r="B1205" s="56">
        <f>Tidsregistrering!N1079</f>
        <v>0</v>
      </c>
      <c r="C1205" s="57" t="s">
        <v>44</v>
      </c>
      <c r="D1205" s="58">
        <f>Beregningsdata!J15</f>
        <v>19.190000000000001</v>
      </c>
      <c r="E1205" s="57" t="s">
        <v>45</v>
      </c>
    </row>
    <row r="1206" spans="1:5" ht="15.75" x14ac:dyDescent="0.25">
      <c r="A1206" s="81" t="s">
        <v>46</v>
      </c>
      <c r="B1206" s="81">
        <f>Tidsregistrering!O1079</f>
        <v>0</v>
      </c>
      <c r="C1206" s="57" t="s">
        <v>47</v>
      </c>
      <c r="D1206" s="58">
        <f>Beregningsdata!J16</f>
        <v>22.7</v>
      </c>
      <c r="E1206" s="57" t="s">
        <v>48</v>
      </c>
    </row>
    <row r="1207" spans="1:5" ht="15.75" x14ac:dyDescent="0.25">
      <c r="A1207" s="81" t="s">
        <v>49</v>
      </c>
      <c r="B1207" s="65">
        <f>IF(MedarbejderData!Q30=1,B1197,0)</f>
        <v>0</v>
      </c>
      <c r="C1207" s="57" t="s">
        <v>50</v>
      </c>
      <c r="D1207" s="58">
        <f>Beregningsdata!J17</f>
        <v>7.13</v>
      </c>
      <c r="E1207" s="57" t="s">
        <v>51</v>
      </c>
    </row>
    <row r="1208" spans="1:5" ht="15.75" x14ac:dyDescent="0.25">
      <c r="A1208" s="81" t="s">
        <v>52</v>
      </c>
      <c r="B1208" s="65">
        <f>IF(MedarbejderData!R30=1,B1197,0)</f>
        <v>0</v>
      </c>
      <c r="C1208" s="57" t="s">
        <v>53</v>
      </c>
      <c r="D1208" s="58">
        <f>Beregningsdata!J18</f>
        <v>4.51</v>
      </c>
      <c r="E1208" s="57" t="s">
        <v>54</v>
      </c>
    </row>
    <row r="1209" spans="1:5" ht="15.75" x14ac:dyDescent="0.25">
      <c r="A1209" s="81" t="s">
        <v>55</v>
      </c>
      <c r="B1209" s="65">
        <f>IF(MedarbejderData!S30=1,B1197,0)</f>
        <v>0</v>
      </c>
      <c r="C1209" s="57" t="s">
        <v>56</v>
      </c>
      <c r="D1209" s="58">
        <f>Beregningsdata!J19</f>
        <v>3.11</v>
      </c>
      <c r="E1209" s="82"/>
    </row>
    <row r="1210" spans="1:5" ht="15.75" x14ac:dyDescent="0.25">
      <c r="A1210" s="56" t="s">
        <v>57</v>
      </c>
      <c r="B1210" s="56">
        <f>Tidsregistrering!K1079</f>
        <v>0</v>
      </c>
      <c r="C1210" s="57" t="s">
        <v>58</v>
      </c>
      <c r="D1210" s="58">
        <f>Beregningsdata!J20</f>
        <v>40.89</v>
      </c>
      <c r="E1210" s="82"/>
    </row>
    <row r="1211" spans="1:5" ht="15.75" x14ac:dyDescent="0.25">
      <c r="A1211" s="56" t="s">
        <v>59</v>
      </c>
      <c r="B1211" s="56">
        <f>Tidsregistrering!L1079</f>
        <v>0</v>
      </c>
      <c r="C1211" s="57" t="s">
        <v>60</v>
      </c>
      <c r="D1211" s="58">
        <f>Beregningsdata!J21</f>
        <v>81.78</v>
      </c>
      <c r="E1211" s="82"/>
    </row>
    <row r="1212" spans="1:5" ht="15.75" x14ac:dyDescent="0.25">
      <c r="A1212" s="56"/>
      <c r="B1212" s="78">
        <f>IF(MedarbejderData!N30=1,Tidsregistrering!F1079,0)</f>
        <v>0</v>
      </c>
      <c r="C1212" s="57" t="s">
        <v>61</v>
      </c>
      <c r="D1212" s="322">
        <f>IF(MedarbejderData!N30=1,Beregningsdata!D31,0)</f>
        <v>0</v>
      </c>
      <c r="E1212" s="82"/>
    </row>
    <row r="1213" spans="1:5" ht="15.75" x14ac:dyDescent="0.25">
      <c r="A1213" s="56" t="s">
        <v>62</v>
      </c>
      <c r="B1213" s="56"/>
      <c r="C1213" s="57" t="s">
        <v>63</v>
      </c>
      <c r="D1213" s="59">
        <f>Beregningsdata!J22</f>
        <v>3.54</v>
      </c>
      <c r="E1213" s="57" t="s">
        <v>64</v>
      </c>
    </row>
    <row r="1214" spans="1:5" ht="15.75" x14ac:dyDescent="0.25">
      <c r="A1214" s="56" t="s">
        <v>65</v>
      </c>
      <c r="B1214" s="284">
        <f>SUMIFS(Tidsregistrering!P1044:P1078,Tidsregistrering!D1044:D1078,"Syg")</f>
        <v>0</v>
      </c>
      <c r="C1214" s="57" t="s">
        <v>66</v>
      </c>
      <c r="D1214" s="83"/>
      <c r="E1214" s="84" t="s">
        <v>67</v>
      </c>
    </row>
    <row r="1215" spans="1:5" ht="16.5" thickBot="1" x14ac:dyDescent="0.3">
      <c r="A1215" s="85" t="s">
        <v>68</v>
      </c>
      <c r="B1215" s="85"/>
      <c r="C1215" s="57" t="s">
        <v>69</v>
      </c>
      <c r="D1215" s="67"/>
      <c r="E1215" s="84" t="s">
        <v>70</v>
      </c>
    </row>
    <row r="1216" spans="1:5" ht="16.5" thickBot="1" x14ac:dyDescent="0.3">
      <c r="A1216" s="85" t="s">
        <v>71</v>
      </c>
      <c r="B1216" s="85"/>
      <c r="C1216" s="57" t="s">
        <v>72</v>
      </c>
      <c r="D1216" s="59"/>
      <c r="E1216" s="86" t="s">
        <v>73</v>
      </c>
    </row>
    <row r="1217" spans="1:5" ht="15.75" x14ac:dyDescent="0.25">
      <c r="A1217" s="85" t="s">
        <v>71</v>
      </c>
      <c r="B1217" s="85"/>
      <c r="C1217" s="57" t="s">
        <v>74</v>
      </c>
      <c r="D1217" s="59"/>
      <c r="E1217" s="86" t="s">
        <v>73</v>
      </c>
    </row>
    <row r="1218" spans="1:5" ht="16.5" thickBot="1" x14ac:dyDescent="0.3">
      <c r="A1218" s="87" t="s">
        <v>75</v>
      </c>
      <c r="B1218" s="87"/>
      <c r="C1218" s="88" t="s">
        <v>76</v>
      </c>
      <c r="D1218" s="58" t="s">
        <v>15</v>
      </c>
      <c r="E1218" s="89" t="s">
        <v>77</v>
      </c>
    </row>
    <row r="1219" spans="1:5" ht="16.5" thickBot="1" x14ac:dyDescent="0.3">
      <c r="A1219" s="85" t="s">
        <v>78</v>
      </c>
      <c r="B1219" s="85"/>
      <c r="C1219" s="57" t="s">
        <v>79</v>
      </c>
      <c r="D1219" s="59"/>
      <c r="E1219" s="90" t="s">
        <v>80</v>
      </c>
    </row>
    <row r="1220" spans="1:5" ht="15.75" x14ac:dyDescent="0.25">
      <c r="A1220" s="91" t="s">
        <v>81</v>
      </c>
      <c r="B1220" s="92"/>
      <c r="C1220" s="57" t="s">
        <v>82</v>
      </c>
      <c r="D1220" s="93" t="s">
        <v>83</v>
      </c>
      <c r="E1220" s="94"/>
    </row>
    <row r="1221" spans="1:5" ht="15.75" x14ac:dyDescent="0.25">
      <c r="A1221" s="91" t="s">
        <v>81</v>
      </c>
      <c r="B1221" s="285">
        <f>SUMIFS(Tidsregistrering!P1044:P1078,Tidsregistrering!D1044:D1078,"ferie")</f>
        <v>0</v>
      </c>
      <c r="C1221" s="95" t="s">
        <v>84</v>
      </c>
      <c r="D1221" s="96" t="s">
        <v>15</v>
      </c>
      <c r="E1221" s="57"/>
    </row>
    <row r="1222" spans="1:5" ht="15.75" x14ac:dyDescent="0.25">
      <c r="A1222" s="91"/>
      <c r="B1222" s="285">
        <f>SUMIFS(Tidsregistrering!P1044:P1078,Tidsregistrering!D1044:D1078,"feriefridag")</f>
        <v>0</v>
      </c>
      <c r="C1222" s="97" t="s">
        <v>85</v>
      </c>
      <c r="D1222" s="96"/>
      <c r="E1222" s="57"/>
    </row>
    <row r="1223" spans="1:5" ht="15.75" x14ac:dyDescent="0.25">
      <c r="A1223" s="91"/>
      <c r="B1223" s="285">
        <f>SUMIFS(Tidsregistrering!P1044:P1078,Tidsregistrering!D1044:D1078,"barsel")</f>
        <v>0</v>
      </c>
      <c r="C1223" s="97" t="s">
        <v>107</v>
      </c>
      <c r="D1223" s="96"/>
      <c r="E1223" s="57"/>
    </row>
    <row r="1224" spans="1:5" ht="15.75" x14ac:dyDescent="0.25">
      <c r="A1224" s="91"/>
      <c r="B1224" s="285">
        <f>SUMIFS(Tidsregistrering!P1044:P1078,Tidsregistrering!D1044:D1078,"barns sygedag")</f>
        <v>0</v>
      </c>
      <c r="C1224" s="97" t="s">
        <v>111</v>
      </c>
      <c r="D1224" s="96"/>
      <c r="E1224" s="57"/>
    </row>
    <row r="1225" spans="1:5" ht="16.5" thickBot="1" x14ac:dyDescent="0.3">
      <c r="A1225" s="153"/>
      <c r="B1225" s="78">
        <f>IF(MedarbejderData!O30=1,B1197,0)</f>
        <v>0</v>
      </c>
      <c r="C1225" s="97" t="s">
        <v>86</v>
      </c>
      <c r="D1225" s="154">
        <v>15</v>
      </c>
      <c r="E1225" s="94"/>
    </row>
    <row r="1226" spans="1:5" ht="15.75" x14ac:dyDescent="0.25">
      <c r="A1226" s="158">
        <v>1</v>
      </c>
      <c r="B1226" s="159">
        <f>Tidsregistrering!D1081</f>
        <v>0</v>
      </c>
      <c r="C1226" s="277" t="s">
        <v>87</v>
      </c>
      <c r="D1226" s="370">
        <f>Tidsregistrering!B1081</f>
        <v>0</v>
      </c>
      <c r="E1226" s="371"/>
    </row>
    <row r="1227" spans="1:5" ht="15.75" x14ac:dyDescent="0.25">
      <c r="A1227" s="161">
        <v>2</v>
      </c>
      <c r="B1227" s="113">
        <f>Tidsregistrering!D1082</f>
        <v>0</v>
      </c>
      <c r="C1227" s="57" t="s">
        <v>87</v>
      </c>
      <c r="D1227" s="366">
        <f>Tidsregistrering!B1082</f>
        <v>0</v>
      </c>
      <c r="E1227" s="367"/>
    </row>
    <row r="1228" spans="1:5" ht="16.5" thickBot="1" x14ac:dyDescent="0.3">
      <c r="A1228" s="162">
        <v>3</v>
      </c>
      <c r="B1228" s="163">
        <f>Tidsregistrering!D1083</f>
        <v>0</v>
      </c>
      <c r="C1228" s="278" t="s">
        <v>87</v>
      </c>
      <c r="D1228" s="368">
        <f>Tidsregistrering!B1083</f>
        <v>0</v>
      </c>
      <c r="E1228" s="369"/>
    </row>
    <row r="1229" spans="1:5" ht="15.75" x14ac:dyDescent="0.25">
      <c r="A1229" s="155" t="s">
        <v>88</v>
      </c>
      <c r="B1229" s="156"/>
      <c r="C1229" s="157"/>
      <c r="D1229" s="99" t="s">
        <v>15</v>
      </c>
      <c r="E1229" s="100" t="s">
        <v>89</v>
      </c>
    </row>
    <row r="1230" spans="1:5" ht="15.75" x14ac:dyDescent="0.25">
      <c r="A1230" s="101" t="s">
        <v>90</v>
      </c>
      <c r="B1230" s="98"/>
      <c r="C1230" s="102" t="s">
        <v>91</v>
      </c>
      <c r="D1230" s="103"/>
      <c r="E1230" s="104"/>
    </row>
    <row r="1231" spans="1:5" ht="15.75" x14ac:dyDescent="0.25">
      <c r="A1231" s="101" t="s">
        <v>92</v>
      </c>
      <c r="B1231" s="98"/>
      <c r="C1231" s="102" t="s">
        <v>93</v>
      </c>
      <c r="D1231" s="103"/>
      <c r="E1231" s="104"/>
    </row>
    <row r="1232" spans="1:5" ht="15.75" x14ac:dyDescent="0.25">
      <c r="A1232" s="101" t="s">
        <v>94</v>
      </c>
      <c r="B1232" s="98"/>
      <c r="C1232" s="105" t="s">
        <v>95</v>
      </c>
      <c r="D1232" s="106"/>
      <c r="E1232" s="104"/>
    </row>
    <row r="1233" spans="1:5" ht="15.75" x14ac:dyDescent="0.25">
      <c r="A1233" s="101" t="s">
        <v>96</v>
      </c>
      <c r="B1233" s="98"/>
      <c r="C1233" s="102" t="s">
        <v>97</v>
      </c>
      <c r="D1233" s="103"/>
      <c r="E1233" s="104"/>
    </row>
    <row r="1234" spans="1:5" ht="15.75" x14ac:dyDescent="0.25">
      <c r="A1234" s="101" t="s">
        <v>98</v>
      </c>
      <c r="B1234" s="98"/>
      <c r="C1234" s="105" t="s">
        <v>99</v>
      </c>
      <c r="D1234" s="106"/>
      <c r="E1234" s="104"/>
    </row>
    <row r="1235" spans="1:5" ht="15.75" x14ac:dyDescent="0.25">
      <c r="A1235" s="101" t="s">
        <v>100</v>
      </c>
      <c r="B1235" s="98"/>
      <c r="C1235" s="102" t="s">
        <v>101</v>
      </c>
      <c r="D1235" s="103"/>
      <c r="E1235" s="104"/>
    </row>
    <row r="1236" spans="1:5" ht="15.75" x14ac:dyDescent="0.25">
      <c r="A1236" s="101" t="s">
        <v>102</v>
      </c>
      <c r="B1236" s="81"/>
      <c r="C1236" s="102" t="s">
        <v>103</v>
      </c>
      <c r="D1236" s="103"/>
      <c r="E1236" s="104"/>
    </row>
    <row r="1243" spans="1:5" x14ac:dyDescent="0.25">
      <c r="A1243" s="36">
        <v>24</v>
      </c>
    </row>
    <row r="1244" spans="1:5" ht="15.75" x14ac:dyDescent="0.25">
      <c r="A1244" s="372" t="str">
        <f>Beregningsdata!E2</f>
        <v>Test</v>
      </c>
      <c r="B1244" s="372"/>
      <c r="C1244" s="373"/>
      <c r="D1244" s="373"/>
      <c r="E1244" s="373"/>
    </row>
    <row r="1245" spans="1:5" ht="16.5" thickBot="1" x14ac:dyDescent="0.3">
      <c r="A1245" s="37" t="s">
        <v>10</v>
      </c>
      <c r="B1245" s="38"/>
      <c r="C1245" s="107" t="str">
        <f>MedarbejderData!D31</f>
        <v>a24</v>
      </c>
      <c r="D1245" s="40" t="s">
        <v>11</v>
      </c>
      <c r="E1245" s="41"/>
    </row>
    <row r="1246" spans="1:5" ht="16.5" thickBot="1" x14ac:dyDescent="0.3">
      <c r="A1246" s="42" t="s">
        <v>12</v>
      </c>
      <c r="B1246" s="108" t="str">
        <f>MedarbejderData!C31</f>
        <v>l24</v>
      </c>
      <c r="C1246" s="44">
        <f>Tidsregistrering!A3</f>
        <v>43753</v>
      </c>
      <c r="D1246" s="364">
        <f>Tidsregistrering!B3</f>
        <v>43783</v>
      </c>
      <c r="E1246" s="365"/>
    </row>
    <row r="1247" spans="1:5" ht="32.25" thickBot="1" x14ac:dyDescent="0.4">
      <c r="A1247" s="45" t="s">
        <v>13</v>
      </c>
      <c r="B1247" s="46"/>
      <c r="C1247" s="47" t="str">
        <f>MedarbejderData!B31</f>
        <v>n24</v>
      </c>
      <c r="D1247" s="48" t="s">
        <v>14</v>
      </c>
      <c r="E1247" s="49"/>
    </row>
    <row r="1248" spans="1:5" ht="32.25" thickBot="1" x14ac:dyDescent="0.3">
      <c r="A1248" s="50" t="s">
        <v>15</v>
      </c>
      <c r="B1248" s="51" t="s">
        <v>16</v>
      </c>
      <c r="C1248" s="52" t="s">
        <v>17</v>
      </c>
      <c r="D1248" s="53" t="str">
        <f>Beregningsdata!J4</f>
        <v>Satser pr. 15/03-2019</v>
      </c>
      <c r="E1248" s="54" t="s">
        <v>18</v>
      </c>
    </row>
    <row r="1249" spans="1:5" ht="15.75" x14ac:dyDescent="0.25">
      <c r="A1249" s="55" t="s">
        <v>19</v>
      </c>
      <c r="B1249" s="56"/>
      <c r="C1249" s="57" t="s">
        <v>20</v>
      </c>
      <c r="D1249" s="58">
        <f>Beregningsdata!J5</f>
        <v>127.48</v>
      </c>
      <c r="E1249" s="57" t="s">
        <v>21</v>
      </c>
    </row>
    <row r="1250" spans="1:5" ht="15.75" x14ac:dyDescent="0.25">
      <c r="A1250" s="56" t="s">
        <v>22</v>
      </c>
      <c r="B1250" s="56"/>
      <c r="C1250" s="57" t="s">
        <v>23</v>
      </c>
      <c r="D1250" s="58">
        <f>Beregningsdata!J6</f>
        <v>108.5</v>
      </c>
      <c r="E1250" s="60" t="s">
        <v>24</v>
      </c>
    </row>
    <row r="1251" spans="1:5" ht="15.75" x14ac:dyDescent="0.25">
      <c r="A1251" s="56" t="s">
        <v>25</v>
      </c>
      <c r="B1251" s="61">
        <f>Tidsregistrering!J1126</f>
        <v>0</v>
      </c>
      <c r="C1251" s="57" t="s">
        <v>26</v>
      </c>
      <c r="D1251" s="58">
        <f>Beregningsdata!J7</f>
        <v>143.56</v>
      </c>
      <c r="E1251" s="57" t="s">
        <v>27</v>
      </c>
    </row>
    <row r="1252" spans="1:5" ht="15.75" x14ac:dyDescent="0.25">
      <c r="A1252" s="56" t="s">
        <v>28</v>
      </c>
      <c r="B1252" s="65">
        <f>IF(MedarbejderData!H31=1,B1251,0)</f>
        <v>0</v>
      </c>
      <c r="C1252" s="57" t="s">
        <v>29</v>
      </c>
      <c r="D1252" s="58">
        <f>Beregningsdata!J8</f>
        <v>3.65</v>
      </c>
      <c r="E1252" s="63" t="s">
        <v>30</v>
      </c>
    </row>
    <row r="1253" spans="1:5" ht="16.5" thickBot="1" x14ac:dyDescent="0.3">
      <c r="A1253" s="64" t="s">
        <v>31</v>
      </c>
      <c r="B1253" s="166">
        <f>IF(MedarbejderData!H31=1,B1251,0)</f>
        <v>0</v>
      </c>
      <c r="C1253" s="66" t="s">
        <v>32</v>
      </c>
      <c r="D1253" s="58">
        <f>Beregningsdata!J9</f>
        <v>4.6500000000000004</v>
      </c>
      <c r="E1253" s="68" t="s">
        <v>33</v>
      </c>
    </row>
    <row r="1254" spans="1:5" ht="15.75" x14ac:dyDescent="0.25">
      <c r="A1254" s="69"/>
      <c r="B1254" s="167" t="e">
        <f ca="1">MedarbejderData!K31</f>
        <v>#NAME?</v>
      </c>
      <c r="C1254" s="70" t="s">
        <v>34</v>
      </c>
      <c r="D1254" s="58">
        <f>Beregningsdata!J10</f>
        <v>2.77</v>
      </c>
      <c r="E1254" s="71" t="s">
        <v>35</v>
      </c>
    </row>
    <row r="1255" spans="1:5" ht="15.75" x14ac:dyDescent="0.25">
      <c r="A1255" s="72"/>
      <c r="B1255" s="145" t="e">
        <f ca="1">MedarbejderData!L31</f>
        <v>#NAME?</v>
      </c>
      <c r="C1255" s="73" t="s">
        <v>36</v>
      </c>
      <c r="D1255" s="58">
        <f>Beregningsdata!J11</f>
        <v>5.54</v>
      </c>
      <c r="E1255" s="74" t="s">
        <v>35</v>
      </c>
    </row>
    <row r="1256" spans="1:5" ht="16.5" thickBot="1" x14ac:dyDescent="0.3">
      <c r="A1256" s="75"/>
      <c r="B1256" s="146" t="e">
        <f ca="1">MedarbejderData!M31</f>
        <v>#NAME?</v>
      </c>
      <c r="C1256" s="76" t="s">
        <v>37</v>
      </c>
      <c r="D1256" s="58">
        <f>Beregningsdata!J12</f>
        <v>8.3000000000000007</v>
      </c>
      <c r="E1256" s="77" t="s">
        <v>35</v>
      </c>
    </row>
    <row r="1257" spans="1:5" ht="15.75" x14ac:dyDescent="0.25">
      <c r="A1257" s="55" t="s">
        <v>25</v>
      </c>
      <c r="B1257" s="78">
        <f>IF(MedarbejderData!H31=1,B1251,0)</f>
        <v>0</v>
      </c>
      <c r="C1257" s="79" t="s">
        <v>38</v>
      </c>
      <c r="D1257" s="58">
        <f>Beregningsdata!J13</f>
        <v>4</v>
      </c>
      <c r="E1257" s="80" t="s">
        <v>39</v>
      </c>
    </row>
    <row r="1258" spans="1:5" ht="15.75" x14ac:dyDescent="0.25">
      <c r="A1258" s="56" t="s">
        <v>40</v>
      </c>
      <c r="B1258" s="56">
        <f>Tidsregistrering!M1126</f>
        <v>0</v>
      </c>
      <c r="C1258" s="57" t="s">
        <v>41</v>
      </c>
      <c r="D1258" s="58">
        <f>Beregningsdata!J14</f>
        <v>14.98</v>
      </c>
      <c r="E1258" s="57" t="s">
        <v>42</v>
      </c>
    </row>
    <row r="1259" spans="1:5" ht="15.75" x14ac:dyDescent="0.25">
      <c r="A1259" s="56" t="s">
        <v>43</v>
      </c>
      <c r="B1259" s="56">
        <f>Tidsregistrering!N1126</f>
        <v>0</v>
      </c>
      <c r="C1259" s="57" t="s">
        <v>44</v>
      </c>
      <c r="D1259" s="58">
        <f>Beregningsdata!J15</f>
        <v>19.190000000000001</v>
      </c>
      <c r="E1259" s="57" t="s">
        <v>45</v>
      </c>
    </row>
    <row r="1260" spans="1:5" ht="15.75" x14ac:dyDescent="0.25">
      <c r="A1260" s="81" t="s">
        <v>46</v>
      </c>
      <c r="B1260" s="81">
        <f>Tidsregistrering!O1126</f>
        <v>0</v>
      </c>
      <c r="C1260" s="57" t="s">
        <v>47</v>
      </c>
      <c r="D1260" s="58">
        <f>Beregningsdata!J16</f>
        <v>22.7</v>
      </c>
      <c r="E1260" s="57" t="s">
        <v>48</v>
      </c>
    </row>
    <row r="1261" spans="1:5" ht="15.75" x14ac:dyDescent="0.25">
      <c r="A1261" s="81" t="s">
        <v>49</v>
      </c>
      <c r="B1261" s="65">
        <f>IF(MedarbejderData!H31=1,B1251,0)</f>
        <v>0</v>
      </c>
      <c r="C1261" s="57" t="s">
        <v>50</v>
      </c>
      <c r="D1261" s="58">
        <f>Beregningsdata!J17</f>
        <v>7.13</v>
      </c>
      <c r="E1261" s="57" t="s">
        <v>51</v>
      </c>
    </row>
    <row r="1262" spans="1:5" ht="15.75" x14ac:dyDescent="0.25">
      <c r="A1262" s="81" t="s">
        <v>52</v>
      </c>
      <c r="B1262" s="65">
        <f>IF(MedarbejderData!H31=1,B1251,0)</f>
        <v>0</v>
      </c>
      <c r="C1262" s="57" t="s">
        <v>53</v>
      </c>
      <c r="D1262" s="58">
        <f>Beregningsdata!J18</f>
        <v>4.51</v>
      </c>
      <c r="E1262" s="57" t="s">
        <v>54</v>
      </c>
    </row>
    <row r="1263" spans="1:5" ht="15.75" x14ac:dyDescent="0.25">
      <c r="A1263" s="81" t="s">
        <v>55</v>
      </c>
      <c r="B1263" s="65">
        <f>IF(MedarbejderData!H31=1,B1251,0)</f>
        <v>0</v>
      </c>
      <c r="C1263" s="57" t="s">
        <v>56</v>
      </c>
      <c r="D1263" s="58">
        <f>Beregningsdata!J19</f>
        <v>3.11</v>
      </c>
      <c r="E1263" s="82"/>
    </row>
    <row r="1264" spans="1:5" ht="15.75" x14ac:dyDescent="0.25">
      <c r="A1264" s="56" t="s">
        <v>57</v>
      </c>
      <c r="B1264" s="56">
        <f>Tidsregistrering!K1126</f>
        <v>0</v>
      </c>
      <c r="C1264" s="57" t="s">
        <v>58</v>
      </c>
      <c r="D1264" s="58">
        <f>Beregningsdata!J20</f>
        <v>40.89</v>
      </c>
      <c r="E1264" s="82"/>
    </row>
    <row r="1265" spans="1:5" ht="15.75" x14ac:dyDescent="0.25">
      <c r="A1265" s="56" t="s">
        <v>59</v>
      </c>
      <c r="B1265" s="56">
        <f>Tidsregistrering!L1126</f>
        <v>0</v>
      </c>
      <c r="C1265" s="57" t="s">
        <v>60</v>
      </c>
      <c r="D1265" s="58">
        <f>Beregningsdata!J21</f>
        <v>81.78</v>
      </c>
      <c r="E1265" s="82"/>
    </row>
    <row r="1266" spans="1:5" ht="15.75" x14ac:dyDescent="0.25">
      <c r="A1266" s="56"/>
      <c r="B1266" s="78">
        <f>IF(MedarbejderData!H31=1,Tidsregistrering!F1126,0)</f>
        <v>0</v>
      </c>
      <c r="C1266" s="57" t="s">
        <v>61</v>
      </c>
      <c r="D1266" s="322">
        <f>IF(MedarbejderData!N31=1,Beregningsdata!D31,0)</f>
        <v>0</v>
      </c>
      <c r="E1266" s="82"/>
    </row>
    <row r="1267" spans="1:5" ht="15.75" x14ac:dyDescent="0.25">
      <c r="A1267" s="56" t="s">
        <v>62</v>
      </c>
      <c r="B1267" s="56"/>
      <c r="C1267" s="57" t="s">
        <v>63</v>
      </c>
      <c r="D1267" s="59">
        <f>Beregningsdata!J22</f>
        <v>3.54</v>
      </c>
      <c r="E1267" s="57" t="s">
        <v>64</v>
      </c>
    </row>
    <row r="1268" spans="1:5" ht="15.75" x14ac:dyDescent="0.25">
      <c r="A1268" s="56" t="s">
        <v>65</v>
      </c>
      <c r="B1268" s="284">
        <f>SUMIFS(Tidsregistrering!P1091:P1125,Tidsregistrering!D1091:D1125,"Syg")</f>
        <v>0</v>
      </c>
      <c r="C1268" s="57" t="s">
        <v>66</v>
      </c>
      <c r="D1268" s="83"/>
      <c r="E1268" s="84" t="s">
        <v>67</v>
      </c>
    </row>
    <row r="1269" spans="1:5" ht="16.5" thickBot="1" x14ac:dyDescent="0.3">
      <c r="A1269" s="85" t="s">
        <v>68</v>
      </c>
      <c r="B1269" s="85"/>
      <c r="C1269" s="57" t="s">
        <v>69</v>
      </c>
      <c r="D1269" s="67"/>
      <c r="E1269" s="84" t="s">
        <v>70</v>
      </c>
    </row>
    <row r="1270" spans="1:5" ht="16.5" thickBot="1" x14ac:dyDescent="0.3">
      <c r="A1270" s="85" t="s">
        <v>71</v>
      </c>
      <c r="B1270" s="85"/>
      <c r="C1270" s="57" t="s">
        <v>72</v>
      </c>
      <c r="D1270" s="59"/>
      <c r="E1270" s="86" t="s">
        <v>73</v>
      </c>
    </row>
    <row r="1271" spans="1:5" ht="15.75" x14ac:dyDescent="0.25">
      <c r="A1271" s="85" t="s">
        <v>71</v>
      </c>
      <c r="B1271" s="85"/>
      <c r="C1271" s="57" t="s">
        <v>74</v>
      </c>
      <c r="D1271" s="59"/>
      <c r="E1271" s="86" t="s">
        <v>73</v>
      </c>
    </row>
    <row r="1272" spans="1:5" ht="16.5" thickBot="1" x14ac:dyDescent="0.3">
      <c r="A1272" s="87" t="s">
        <v>75</v>
      </c>
      <c r="B1272" s="87"/>
      <c r="C1272" s="88" t="s">
        <v>76</v>
      </c>
      <c r="D1272" s="58" t="s">
        <v>15</v>
      </c>
      <c r="E1272" s="89" t="s">
        <v>77</v>
      </c>
    </row>
    <row r="1273" spans="1:5" ht="16.5" thickBot="1" x14ac:dyDescent="0.3">
      <c r="A1273" s="85" t="s">
        <v>78</v>
      </c>
      <c r="B1273" s="85"/>
      <c r="C1273" s="57" t="s">
        <v>79</v>
      </c>
      <c r="D1273" s="59"/>
      <c r="E1273" s="90" t="s">
        <v>80</v>
      </c>
    </row>
    <row r="1274" spans="1:5" ht="15.75" x14ac:dyDescent="0.25">
      <c r="A1274" s="91" t="s">
        <v>81</v>
      </c>
      <c r="B1274" s="92"/>
      <c r="C1274" s="57" t="s">
        <v>82</v>
      </c>
      <c r="D1274" s="93" t="s">
        <v>83</v>
      </c>
      <c r="E1274" s="94"/>
    </row>
    <row r="1275" spans="1:5" ht="15.75" x14ac:dyDescent="0.25">
      <c r="A1275" s="91" t="s">
        <v>81</v>
      </c>
      <c r="B1275" s="285">
        <f>SUMIFS(Tidsregistrering!P1091:P1125,Tidsregistrering!D1091:D1125,"ferie")</f>
        <v>0</v>
      </c>
      <c r="C1275" s="95" t="s">
        <v>84</v>
      </c>
      <c r="D1275" s="96" t="s">
        <v>15</v>
      </c>
      <c r="E1275" s="57"/>
    </row>
    <row r="1276" spans="1:5" ht="15.75" x14ac:dyDescent="0.25">
      <c r="A1276" s="91"/>
      <c r="B1276" s="285">
        <f>SUMIFS(Tidsregistrering!P1091:P1125,Tidsregistrering!D1091:D1125,"feriefridag")</f>
        <v>0</v>
      </c>
      <c r="C1276" s="97" t="s">
        <v>85</v>
      </c>
      <c r="D1276" s="96"/>
      <c r="E1276" s="57"/>
    </row>
    <row r="1277" spans="1:5" ht="15.75" x14ac:dyDescent="0.25">
      <c r="A1277" s="91"/>
      <c r="B1277" s="285">
        <f>SUMIFS(Tidsregistrering!P1091:P1125,Tidsregistrering!D1091:D1125,"barsel")</f>
        <v>0</v>
      </c>
      <c r="C1277" s="97" t="s">
        <v>107</v>
      </c>
      <c r="D1277" s="96"/>
      <c r="E1277" s="57"/>
    </row>
    <row r="1278" spans="1:5" ht="15.75" x14ac:dyDescent="0.25">
      <c r="A1278" s="91"/>
      <c r="B1278" s="285">
        <f>SUMIFS(Tidsregistrering!P1091:P1125,Tidsregistrering!D1091:D1125,"barns sygedag")</f>
        <v>0</v>
      </c>
      <c r="C1278" s="97" t="s">
        <v>111</v>
      </c>
      <c r="D1278" s="96"/>
      <c r="E1278" s="57"/>
    </row>
    <row r="1279" spans="1:5" ht="16.5" thickBot="1" x14ac:dyDescent="0.3">
      <c r="A1279" s="153"/>
      <c r="B1279" s="78">
        <f>IF(MedarbejderData!H31=1,B1251,0)</f>
        <v>0</v>
      </c>
      <c r="C1279" s="97" t="s">
        <v>86</v>
      </c>
      <c r="D1279" s="154">
        <v>15</v>
      </c>
      <c r="E1279" s="94"/>
    </row>
    <row r="1280" spans="1:5" ht="15.75" x14ac:dyDescent="0.25">
      <c r="A1280" s="158">
        <v>1</v>
      </c>
      <c r="B1280" s="159">
        <f>Tidsregistrering!D1128</f>
        <v>0</v>
      </c>
      <c r="C1280" s="160" t="s">
        <v>87</v>
      </c>
      <c r="D1280" s="358">
        <f>Tidsregistrering!B1128</f>
        <v>0</v>
      </c>
      <c r="E1280" s="359"/>
    </row>
    <row r="1281" spans="1:5" ht="15.75" x14ac:dyDescent="0.25">
      <c r="A1281" s="161">
        <v>2</v>
      </c>
      <c r="B1281" s="113">
        <f>Tidsregistrering!D1129</f>
        <v>0</v>
      </c>
      <c r="C1281" s="97" t="s">
        <v>87</v>
      </c>
      <c r="D1281" s="360">
        <f>Tidsregistrering!B1129</f>
        <v>0</v>
      </c>
      <c r="E1281" s="361"/>
    </row>
    <row r="1282" spans="1:5" ht="16.5" thickBot="1" x14ac:dyDescent="0.3">
      <c r="A1282" s="162">
        <v>3</v>
      </c>
      <c r="B1282" s="163">
        <f>Tidsregistrering!D1130</f>
        <v>0</v>
      </c>
      <c r="C1282" s="164" t="s">
        <v>87</v>
      </c>
      <c r="D1282" s="362">
        <f>Tidsregistrering!B1130</f>
        <v>0</v>
      </c>
      <c r="E1282" s="363"/>
    </row>
    <row r="1283" spans="1:5" ht="15.75" x14ac:dyDescent="0.25">
      <c r="A1283" s="155" t="s">
        <v>88</v>
      </c>
      <c r="B1283" s="156"/>
      <c r="C1283" s="157"/>
      <c r="D1283" s="99" t="s">
        <v>15</v>
      </c>
      <c r="E1283" s="100" t="s">
        <v>89</v>
      </c>
    </row>
    <row r="1284" spans="1:5" ht="15.75" x14ac:dyDescent="0.25">
      <c r="A1284" s="101" t="s">
        <v>90</v>
      </c>
      <c r="B1284" s="98"/>
      <c r="C1284" s="102" t="s">
        <v>91</v>
      </c>
      <c r="D1284" s="103"/>
      <c r="E1284" s="104"/>
    </row>
    <row r="1285" spans="1:5" ht="15.75" x14ac:dyDescent="0.25">
      <c r="A1285" s="101" t="s">
        <v>92</v>
      </c>
      <c r="B1285" s="98"/>
      <c r="C1285" s="102" t="s">
        <v>93</v>
      </c>
      <c r="D1285" s="103"/>
      <c r="E1285" s="104"/>
    </row>
    <row r="1286" spans="1:5" ht="15.75" x14ac:dyDescent="0.25">
      <c r="A1286" s="101" t="s">
        <v>94</v>
      </c>
      <c r="B1286" s="98"/>
      <c r="C1286" s="105" t="s">
        <v>95</v>
      </c>
      <c r="D1286" s="106"/>
      <c r="E1286" s="104"/>
    </row>
    <row r="1287" spans="1:5" ht="15.75" x14ac:dyDescent="0.25">
      <c r="A1287" s="101" t="s">
        <v>96</v>
      </c>
      <c r="B1287" s="98"/>
      <c r="C1287" s="102" t="s">
        <v>97</v>
      </c>
      <c r="D1287" s="103"/>
      <c r="E1287" s="104"/>
    </row>
    <row r="1288" spans="1:5" ht="15.75" x14ac:dyDescent="0.25">
      <c r="A1288" s="101" t="s">
        <v>98</v>
      </c>
      <c r="B1288" s="98"/>
      <c r="C1288" s="105" t="s">
        <v>99</v>
      </c>
      <c r="D1288" s="106"/>
      <c r="E1288" s="104"/>
    </row>
    <row r="1289" spans="1:5" ht="15.75" x14ac:dyDescent="0.25">
      <c r="A1289" s="101" t="s">
        <v>100</v>
      </c>
      <c r="B1289" s="98"/>
      <c r="C1289" s="102" t="s">
        <v>101</v>
      </c>
      <c r="D1289" s="103"/>
      <c r="E1289" s="104"/>
    </row>
    <row r="1290" spans="1:5" ht="15.75" x14ac:dyDescent="0.25">
      <c r="A1290" s="101" t="s">
        <v>102</v>
      </c>
      <c r="B1290" s="81"/>
      <c r="C1290" s="102" t="s">
        <v>103</v>
      </c>
      <c r="D1290" s="103"/>
      <c r="E1290" s="104"/>
    </row>
    <row r="1297" spans="1:5" x14ac:dyDescent="0.25">
      <c r="A1297" s="36">
        <v>25</v>
      </c>
    </row>
    <row r="1298" spans="1:5" ht="15.75" x14ac:dyDescent="0.25">
      <c r="A1298" s="372" t="str">
        <f>Beregningsdata!E2</f>
        <v>Test</v>
      </c>
      <c r="B1298" s="372"/>
      <c r="C1298" s="373"/>
      <c r="D1298" s="373"/>
      <c r="E1298" s="373"/>
    </row>
    <row r="1299" spans="1:5" ht="16.5" thickBot="1" x14ac:dyDescent="0.3">
      <c r="A1299" s="37" t="s">
        <v>10</v>
      </c>
      <c r="B1299" s="38"/>
      <c r="C1299" s="107" t="str">
        <f>MedarbejderData!D32</f>
        <v>a25</v>
      </c>
      <c r="D1299" s="40" t="s">
        <v>11</v>
      </c>
      <c r="E1299" s="41"/>
    </row>
    <row r="1300" spans="1:5" ht="16.5" thickBot="1" x14ac:dyDescent="0.3">
      <c r="A1300" s="42" t="s">
        <v>12</v>
      </c>
      <c r="B1300" s="108" t="str">
        <f>MedarbejderData!C32</f>
        <v>l25</v>
      </c>
      <c r="C1300" s="44">
        <f>Tidsregistrering!A3</f>
        <v>43753</v>
      </c>
      <c r="D1300" s="364">
        <f>Tidsregistrering!B3</f>
        <v>43783</v>
      </c>
      <c r="E1300" s="365"/>
    </row>
    <row r="1301" spans="1:5" ht="32.25" thickBot="1" x14ac:dyDescent="0.4">
      <c r="A1301" s="45" t="s">
        <v>13</v>
      </c>
      <c r="B1301" s="46"/>
      <c r="C1301" s="47" t="str">
        <f>MedarbejderData!B32</f>
        <v>n25</v>
      </c>
      <c r="D1301" s="48" t="s">
        <v>14</v>
      </c>
      <c r="E1301" s="49"/>
    </row>
    <row r="1302" spans="1:5" ht="32.25" thickBot="1" x14ac:dyDescent="0.3">
      <c r="A1302" s="50" t="s">
        <v>15</v>
      </c>
      <c r="B1302" s="51" t="s">
        <v>16</v>
      </c>
      <c r="C1302" s="52" t="s">
        <v>17</v>
      </c>
      <c r="D1302" s="53" t="str">
        <f>Beregningsdata!J4</f>
        <v>Satser pr. 15/03-2019</v>
      </c>
      <c r="E1302" s="54" t="s">
        <v>18</v>
      </c>
    </row>
    <row r="1303" spans="1:5" ht="15.75" x14ac:dyDescent="0.25">
      <c r="A1303" s="55" t="s">
        <v>19</v>
      </c>
      <c r="B1303" s="56"/>
      <c r="C1303" s="57" t="s">
        <v>20</v>
      </c>
      <c r="D1303" s="58">
        <f>Beregningsdata!J5</f>
        <v>127.48</v>
      </c>
      <c r="E1303" s="57" t="s">
        <v>21</v>
      </c>
    </row>
    <row r="1304" spans="1:5" ht="15.75" x14ac:dyDescent="0.25">
      <c r="A1304" s="56" t="s">
        <v>22</v>
      </c>
      <c r="B1304" s="56"/>
      <c r="C1304" s="57" t="s">
        <v>23</v>
      </c>
      <c r="D1304" s="58">
        <f>Beregningsdata!J6</f>
        <v>108.5</v>
      </c>
      <c r="E1304" s="60" t="s">
        <v>24</v>
      </c>
    </row>
    <row r="1305" spans="1:5" ht="15.75" x14ac:dyDescent="0.25">
      <c r="A1305" s="56" t="s">
        <v>25</v>
      </c>
      <c r="B1305" s="61">
        <f>Tidsregistrering!J1173</f>
        <v>0</v>
      </c>
      <c r="C1305" s="57" t="s">
        <v>26</v>
      </c>
      <c r="D1305" s="58">
        <f>Beregningsdata!J7</f>
        <v>143.56</v>
      </c>
      <c r="E1305" s="57" t="s">
        <v>27</v>
      </c>
    </row>
    <row r="1306" spans="1:5" ht="15.75" x14ac:dyDescent="0.25">
      <c r="A1306" s="56" t="s">
        <v>28</v>
      </c>
      <c r="B1306" s="65">
        <f>IF(MedarbejderData!H32=1,B1305,0)</f>
        <v>0</v>
      </c>
      <c r="C1306" s="57" t="s">
        <v>29</v>
      </c>
      <c r="D1306" s="58">
        <f>Beregningsdata!J8</f>
        <v>3.65</v>
      </c>
      <c r="E1306" s="63" t="s">
        <v>30</v>
      </c>
    </row>
    <row r="1307" spans="1:5" ht="16.5" thickBot="1" x14ac:dyDescent="0.3">
      <c r="A1307" s="64" t="s">
        <v>31</v>
      </c>
      <c r="B1307" s="166">
        <f>IF(MedarbejderData!H32=1,B1305,0)</f>
        <v>0</v>
      </c>
      <c r="C1307" s="66" t="s">
        <v>32</v>
      </c>
      <c r="D1307" s="58">
        <f>Beregningsdata!J9</f>
        <v>4.6500000000000004</v>
      </c>
      <c r="E1307" s="68" t="s">
        <v>33</v>
      </c>
    </row>
    <row r="1308" spans="1:5" ht="15.75" x14ac:dyDescent="0.25">
      <c r="A1308" s="69"/>
      <c r="B1308" s="167" t="e">
        <f ca="1">MedarbejderData!K32</f>
        <v>#NAME?</v>
      </c>
      <c r="C1308" s="70" t="s">
        <v>34</v>
      </c>
      <c r="D1308" s="58">
        <f>Beregningsdata!J10</f>
        <v>2.77</v>
      </c>
      <c r="E1308" s="71" t="s">
        <v>35</v>
      </c>
    </row>
    <row r="1309" spans="1:5" ht="15.75" x14ac:dyDescent="0.25">
      <c r="A1309" s="72"/>
      <c r="B1309" s="145" t="e">
        <f ca="1">MedarbejderData!L32</f>
        <v>#NAME?</v>
      </c>
      <c r="C1309" s="73" t="s">
        <v>36</v>
      </c>
      <c r="D1309" s="58">
        <f>Beregningsdata!J11</f>
        <v>5.54</v>
      </c>
      <c r="E1309" s="74" t="s">
        <v>35</v>
      </c>
    </row>
    <row r="1310" spans="1:5" ht="16.5" thickBot="1" x14ac:dyDescent="0.3">
      <c r="A1310" s="75"/>
      <c r="B1310" s="146" t="e">
        <f ca="1">MedarbejderData!M32</f>
        <v>#NAME?</v>
      </c>
      <c r="C1310" s="76" t="s">
        <v>37</v>
      </c>
      <c r="D1310" s="58">
        <f>Beregningsdata!J12</f>
        <v>8.3000000000000007</v>
      </c>
      <c r="E1310" s="77" t="s">
        <v>35</v>
      </c>
    </row>
    <row r="1311" spans="1:5" ht="15.75" x14ac:dyDescent="0.25">
      <c r="A1311" s="55" t="s">
        <v>25</v>
      </c>
      <c r="B1311" s="78">
        <f>IF(MedarbejderData!H32=1,B1305,0)</f>
        <v>0</v>
      </c>
      <c r="C1311" s="79" t="s">
        <v>38</v>
      </c>
      <c r="D1311" s="58">
        <f>Beregningsdata!J13</f>
        <v>4</v>
      </c>
      <c r="E1311" s="80" t="s">
        <v>39</v>
      </c>
    </row>
    <row r="1312" spans="1:5" ht="15.75" x14ac:dyDescent="0.25">
      <c r="A1312" s="56" t="s">
        <v>40</v>
      </c>
      <c r="B1312" s="56">
        <f>Tidsregistrering!M1173</f>
        <v>0</v>
      </c>
      <c r="C1312" s="57" t="s">
        <v>41</v>
      </c>
      <c r="D1312" s="58">
        <f>Beregningsdata!J14</f>
        <v>14.98</v>
      </c>
      <c r="E1312" s="57" t="s">
        <v>42</v>
      </c>
    </row>
    <row r="1313" spans="1:5" ht="15.75" x14ac:dyDescent="0.25">
      <c r="A1313" s="56" t="s">
        <v>43</v>
      </c>
      <c r="B1313" s="56">
        <f>Tidsregistrering!N1173</f>
        <v>0</v>
      </c>
      <c r="C1313" s="57" t="s">
        <v>44</v>
      </c>
      <c r="D1313" s="58">
        <f>Beregningsdata!J15</f>
        <v>19.190000000000001</v>
      </c>
      <c r="E1313" s="57" t="s">
        <v>45</v>
      </c>
    </row>
    <row r="1314" spans="1:5" ht="15.75" x14ac:dyDescent="0.25">
      <c r="A1314" s="81" t="s">
        <v>46</v>
      </c>
      <c r="B1314" s="81">
        <f>Tidsregistrering!O1173</f>
        <v>0</v>
      </c>
      <c r="C1314" s="57" t="s">
        <v>47</v>
      </c>
      <c r="D1314" s="58">
        <f>Beregningsdata!J16</f>
        <v>22.7</v>
      </c>
      <c r="E1314" s="57" t="s">
        <v>48</v>
      </c>
    </row>
    <row r="1315" spans="1:5" ht="15.75" x14ac:dyDescent="0.25">
      <c r="A1315" s="81" t="s">
        <v>49</v>
      </c>
      <c r="B1315" s="65">
        <f>IF(MedarbejderData!H32=1,B1305,0)</f>
        <v>0</v>
      </c>
      <c r="C1315" s="57" t="s">
        <v>50</v>
      </c>
      <c r="D1315" s="58">
        <f>Beregningsdata!J17</f>
        <v>7.13</v>
      </c>
      <c r="E1315" s="57" t="s">
        <v>51</v>
      </c>
    </row>
    <row r="1316" spans="1:5" ht="15.75" x14ac:dyDescent="0.25">
      <c r="A1316" s="81" t="s">
        <v>52</v>
      </c>
      <c r="B1316" s="65">
        <f>IF(MedarbejderData!H32=1,B1305,0)</f>
        <v>0</v>
      </c>
      <c r="C1316" s="57" t="s">
        <v>53</v>
      </c>
      <c r="D1316" s="58">
        <f>Beregningsdata!J18</f>
        <v>4.51</v>
      </c>
      <c r="E1316" s="57" t="s">
        <v>54</v>
      </c>
    </row>
    <row r="1317" spans="1:5" ht="15.75" x14ac:dyDescent="0.25">
      <c r="A1317" s="81" t="s">
        <v>55</v>
      </c>
      <c r="B1317" s="65">
        <f>IF(MedarbejderData!H32=1,B1305,0)</f>
        <v>0</v>
      </c>
      <c r="C1317" s="57" t="s">
        <v>56</v>
      </c>
      <c r="D1317" s="58">
        <f>Beregningsdata!J19</f>
        <v>3.11</v>
      </c>
      <c r="E1317" s="82"/>
    </row>
    <row r="1318" spans="1:5" ht="15.75" x14ac:dyDescent="0.25">
      <c r="A1318" s="56" t="s">
        <v>57</v>
      </c>
      <c r="B1318" s="56">
        <f>Tidsregistrering!K1173</f>
        <v>0</v>
      </c>
      <c r="C1318" s="57" t="s">
        <v>58</v>
      </c>
      <c r="D1318" s="58">
        <f>Beregningsdata!J20</f>
        <v>40.89</v>
      </c>
      <c r="E1318" s="82"/>
    </row>
    <row r="1319" spans="1:5" ht="15.75" x14ac:dyDescent="0.25">
      <c r="A1319" s="56" t="s">
        <v>59</v>
      </c>
      <c r="B1319" s="56">
        <f>Tidsregistrering!L1173</f>
        <v>0</v>
      </c>
      <c r="C1319" s="57" t="s">
        <v>60</v>
      </c>
      <c r="D1319" s="58">
        <f>Beregningsdata!J21</f>
        <v>81.78</v>
      </c>
      <c r="E1319" s="82"/>
    </row>
    <row r="1320" spans="1:5" ht="15.75" x14ac:dyDescent="0.25">
      <c r="A1320" s="56"/>
      <c r="B1320" s="78">
        <f>IF(MedarbejderData!H32=1,Tidsregistrering!F1173,0)</f>
        <v>0</v>
      </c>
      <c r="C1320" s="57" t="s">
        <v>61</v>
      </c>
      <c r="D1320" s="322">
        <f>IF(MedarbejderData!N32=1,Beregningsdata!D31,0)</f>
        <v>0</v>
      </c>
      <c r="E1320" s="82"/>
    </row>
    <row r="1321" spans="1:5" ht="15.75" x14ac:dyDescent="0.25">
      <c r="A1321" s="56" t="s">
        <v>62</v>
      </c>
      <c r="B1321" s="56"/>
      <c r="C1321" s="57" t="s">
        <v>63</v>
      </c>
      <c r="D1321" s="59">
        <f>Beregningsdata!J22</f>
        <v>3.54</v>
      </c>
      <c r="E1321" s="57" t="s">
        <v>64</v>
      </c>
    </row>
    <row r="1322" spans="1:5" ht="15.75" x14ac:dyDescent="0.25">
      <c r="A1322" s="56" t="s">
        <v>65</v>
      </c>
      <c r="B1322" s="284">
        <f>SUMIFS(Tidsregistrering!P1138:P1172,Tidsregistrering!D1138:D1172,"Syg")</f>
        <v>0</v>
      </c>
      <c r="C1322" s="57" t="s">
        <v>66</v>
      </c>
      <c r="D1322" s="83"/>
      <c r="E1322" s="84" t="s">
        <v>67</v>
      </c>
    </row>
    <row r="1323" spans="1:5" ht="16.5" thickBot="1" x14ac:dyDescent="0.3">
      <c r="A1323" s="85" t="s">
        <v>68</v>
      </c>
      <c r="B1323" s="85"/>
      <c r="C1323" s="57" t="s">
        <v>69</v>
      </c>
      <c r="D1323" s="67"/>
      <c r="E1323" s="84" t="s">
        <v>70</v>
      </c>
    </row>
    <row r="1324" spans="1:5" ht="16.5" thickBot="1" x14ac:dyDescent="0.3">
      <c r="A1324" s="85" t="s">
        <v>71</v>
      </c>
      <c r="B1324" s="85"/>
      <c r="C1324" s="57" t="s">
        <v>72</v>
      </c>
      <c r="D1324" s="59"/>
      <c r="E1324" s="86" t="s">
        <v>73</v>
      </c>
    </row>
    <row r="1325" spans="1:5" ht="15.75" x14ac:dyDescent="0.25">
      <c r="A1325" s="85" t="s">
        <v>71</v>
      </c>
      <c r="B1325" s="85"/>
      <c r="C1325" s="57" t="s">
        <v>74</v>
      </c>
      <c r="D1325" s="59"/>
      <c r="E1325" s="86" t="s">
        <v>73</v>
      </c>
    </row>
    <row r="1326" spans="1:5" ht="16.5" thickBot="1" x14ac:dyDescent="0.3">
      <c r="A1326" s="87" t="s">
        <v>75</v>
      </c>
      <c r="B1326" s="87"/>
      <c r="C1326" s="88" t="s">
        <v>76</v>
      </c>
      <c r="D1326" s="58" t="s">
        <v>15</v>
      </c>
      <c r="E1326" s="89" t="s">
        <v>77</v>
      </c>
    </row>
    <row r="1327" spans="1:5" ht="16.5" thickBot="1" x14ac:dyDescent="0.3">
      <c r="A1327" s="85" t="s">
        <v>78</v>
      </c>
      <c r="B1327" s="85"/>
      <c r="C1327" s="57" t="s">
        <v>79</v>
      </c>
      <c r="D1327" s="59"/>
      <c r="E1327" s="90" t="s">
        <v>80</v>
      </c>
    </row>
    <row r="1328" spans="1:5" ht="15.75" x14ac:dyDescent="0.25">
      <c r="A1328" s="91" t="s">
        <v>81</v>
      </c>
      <c r="B1328" s="92"/>
      <c r="C1328" s="57" t="s">
        <v>82</v>
      </c>
      <c r="D1328" s="93" t="s">
        <v>83</v>
      </c>
      <c r="E1328" s="94"/>
    </row>
    <row r="1329" spans="1:5" ht="15.75" x14ac:dyDescent="0.25">
      <c r="A1329" s="91" t="s">
        <v>81</v>
      </c>
      <c r="B1329" s="285">
        <f>SUMIFS(Tidsregistrering!P1138:P1172,Tidsregistrering!D1138:D1172,"ferie")</f>
        <v>0</v>
      </c>
      <c r="C1329" s="95" t="s">
        <v>84</v>
      </c>
      <c r="D1329" s="96" t="s">
        <v>15</v>
      </c>
      <c r="E1329" s="57"/>
    </row>
    <row r="1330" spans="1:5" ht="15.75" x14ac:dyDescent="0.25">
      <c r="A1330" s="91"/>
      <c r="B1330" s="285">
        <f>SUMIFS(Tidsregistrering!P1138:P1172,Tidsregistrering!D1138:D1172,"feriefridag")</f>
        <v>0</v>
      </c>
      <c r="C1330" s="97" t="s">
        <v>85</v>
      </c>
      <c r="D1330" s="96"/>
      <c r="E1330" s="57"/>
    </row>
    <row r="1331" spans="1:5" ht="15.75" x14ac:dyDescent="0.25">
      <c r="A1331" s="91"/>
      <c r="B1331" s="285">
        <f>SUMIFS(Tidsregistrering!P1138:P1172,Tidsregistrering!D1138:D1172,"barsel")</f>
        <v>0</v>
      </c>
      <c r="C1331" s="97" t="s">
        <v>107</v>
      </c>
      <c r="D1331" s="96"/>
      <c r="E1331" s="57"/>
    </row>
    <row r="1332" spans="1:5" ht="15.75" x14ac:dyDescent="0.25">
      <c r="A1332" s="91"/>
      <c r="B1332" s="285">
        <f>SUMIFS(Tidsregistrering!P1138:P1172,Tidsregistrering!D1138:D1172,"barns sygedag")</f>
        <v>0</v>
      </c>
      <c r="C1332" s="97" t="s">
        <v>111</v>
      </c>
      <c r="D1332" s="96"/>
      <c r="E1332" s="57"/>
    </row>
    <row r="1333" spans="1:5" ht="16.5" thickBot="1" x14ac:dyDescent="0.3">
      <c r="A1333" s="153"/>
      <c r="B1333" s="78">
        <f>IF(MedarbejderData!H32=1,B1305,0)</f>
        <v>0</v>
      </c>
      <c r="C1333" s="97" t="s">
        <v>86</v>
      </c>
      <c r="D1333" s="154">
        <v>15</v>
      </c>
      <c r="E1333" s="94"/>
    </row>
    <row r="1334" spans="1:5" ht="15.75" x14ac:dyDescent="0.25">
      <c r="A1334" s="158">
        <v>1</v>
      </c>
      <c r="B1334" s="159">
        <f>Tidsregistrering!D1175</f>
        <v>0</v>
      </c>
      <c r="C1334" s="160" t="s">
        <v>87</v>
      </c>
      <c r="D1334" s="358">
        <f>Tidsregistrering!B1175</f>
        <v>0</v>
      </c>
      <c r="E1334" s="359"/>
    </row>
    <row r="1335" spans="1:5" ht="15.75" x14ac:dyDescent="0.25">
      <c r="A1335" s="161">
        <v>2</v>
      </c>
      <c r="B1335" s="113">
        <f>Tidsregistrering!D1176</f>
        <v>0</v>
      </c>
      <c r="C1335" s="97" t="s">
        <v>87</v>
      </c>
      <c r="D1335" s="360">
        <f>Tidsregistrering!B1176</f>
        <v>0</v>
      </c>
      <c r="E1335" s="361"/>
    </row>
    <row r="1336" spans="1:5" ht="16.5" thickBot="1" x14ac:dyDescent="0.3">
      <c r="A1336" s="162">
        <v>3</v>
      </c>
      <c r="B1336" s="163">
        <f>Tidsregistrering!D1177</f>
        <v>0</v>
      </c>
      <c r="C1336" s="164" t="s">
        <v>87</v>
      </c>
      <c r="D1336" s="362">
        <f>Tidsregistrering!B1177</f>
        <v>0</v>
      </c>
      <c r="E1336" s="363"/>
    </row>
    <row r="1337" spans="1:5" ht="15.75" x14ac:dyDescent="0.25">
      <c r="A1337" s="155" t="s">
        <v>88</v>
      </c>
      <c r="B1337" s="156"/>
      <c r="C1337" s="157"/>
      <c r="D1337" s="99" t="s">
        <v>15</v>
      </c>
      <c r="E1337" s="100" t="s">
        <v>89</v>
      </c>
    </row>
    <row r="1338" spans="1:5" ht="15.75" x14ac:dyDescent="0.25">
      <c r="A1338" s="101" t="s">
        <v>90</v>
      </c>
      <c r="B1338" s="98"/>
      <c r="C1338" s="102" t="s">
        <v>91</v>
      </c>
      <c r="D1338" s="103"/>
      <c r="E1338" s="104"/>
    </row>
    <row r="1339" spans="1:5" ht="15.75" x14ac:dyDescent="0.25">
      <c r="A1339" s="101" t="s">
        <v>92</v>
      </c>
      <c r="B1339" s="98"/>
      <c r="C1339" s="102" t="s">
        <v>93</v>
      </c>
      <c r="D1339" s="103"/>
      <c r="E1339" s="104"/>
    </row>
    <row r="1340" spans="1:5" ht="15.75" x14ac:dyDescent="0.25">
      <c r="A1340" s="101" t="s">
        <v>94</v>
      </c>
      <c r="B1340" s="98"/>
      <c r="C1340" s="105" t="s">
        <v>95</v>
      </c>
      <c r="D1340" s="106"/>
      <c r="E1340" s="104"/>
    </row>
    <row r="1341" spans="1:5" ht="15.75" x14ac:dyDescent="0.25">
      <c r="A1341" s="101" t="s">
        <v>96</v>
      </c>
      <c r="B1341" s="98"/>
      <c r="C1341" s="102" t="s">
        <v>97</v>
      </c>
      <c r="D1341" s="103"/>
      <c r="E1341" s="104"/>
    </row>
    <row r="1342" spans="1:5" ht="15.75" x14ac:dyDescent="0.25">
      <c r="A1342" s="101" t="s">
        <v>98</v>
      </c>
      <c r="B1342" s="98"/>
      <c r="C1342" s="105" t="s">
        <v>99</v>
      </c>
      <c r="D1342" s="106"/>
      <c r="E1342" s="104"/>
    </row>
    <row r="1343" spans="1:5" ht="15.75" x14ac:dyDescent="0.25">
      <c r="A1343" s="101" t="s">
        <v>100</v>
      </c>
      <c r="B1343" s="98"/>
      <c r="C1343" s="102" t="s">
        <v>101</v>
      </c>
      <c r="D1343" s="103"/>
      <c r="E1343" s="104"/>
    </row>
    <row r="1344" spans="1:5" ht="15.75" x14ac:dyDescent="0.25">
      <c r="A1344" s="101" t="s">
        <v>102</v>
      </c>
      <c r="B1344" s="81"/>
      <c r="C1344" s="102" t="s">
        <v>103</v>
      </c>
      <c r="D1344" s="103"/>
      <c r="E1344" s="104"/>
    </row>
    <row r="1351" spans="1:5" x14ac:dyDescent="0.25">
      <c r="A1351" s="36">
        <v>26</v>
      </c>
    </row>
    <row r="1352" spans="1:5" ht="15.75" x14ac:dyDescent="0.25">
      <c r="A1352" s="372" t="str">
        <f>Beregningsdata!E2</f>
        <v>Test</v>
      </c>
      <c r="B1352" s="372"/>
      <c r="C1352" s="373"/>
      <c r="D1352" s="373"/>
      <c r="E1352" s="373"/>
    </row>
    <row r="1353" spans="1:5" ht="16.5" thickBot="1" x14ac:dyDescent="0.3">
      <c r="A1353" s="37" t="s">
        <v>10</v>
      </c>
      <c r="B1353" s="38"/>
      <c r="C1353" s="107" t="str">
        <f>MedarbejderData!D33</f>
        <v>a26</v>
      </c>
      <c r="D1353" s="40" t="s">
        <v>11</v>
      </c>
      <c r="E1353" s="41"/>
    </row>
    <row r="1354" spans="1:5" ht="16.5" thickBot="1" x14ac:dyDescent="0.3">
      <c r="A1354" s="42" t="s">
        <v>12</v>
      </c>
      <c r="B1354" s="108" t="str">
        <f>MedarbejderData!C33</f>
        <v>l26</v>
      </c>
      <c r="C1354" s="44">
        <f>Tidsregistrering!A3</f>
        <v>43753</v>
      </c>
      <c r="D1354" s="364">
        <f>Tidsregistrering!B3</f>
        <v>43783</v>
      </c>
      <c r="E1354" s="365"/>
    </row>
    <row r="1355" spans="1:5" ht="32.25" thickBot="1" x14ac:dyDescent="0.4">
      <c r="A1355" s="45" t="s">
        <v>13</v>
      </c>
      <c r="B1355" s="46"/>
      <c r="C1355" s="47" t="str">
        <f>MedarbejderData!B33</f>
        <v>n26</v>
      </c>
      <c r="D1355" s="48" t="s">
        <v>14</v>
      </c>
      <c r="E1355" s="49"/>
    </row>
    <row r="1356" spans="1:5" ht="32.25" thickBot="1" x14ac:dyDescent="0.3">
      <c r="A1356" s="50" t="s">
        <v>15</v>
      </c>
      <c r="B1356" s="51" t="s">
        <v>16</v>
      </c>
      <c r="C1356" s="52" t="s">
        <v>17</v>
      </c>
      <c r="D1356" s="53" t="str">
        <f>Beregningsdata!J4</f>
        <v>Satser pr. 15/03-2019</v>
      </c>
      <c r="E1356" s="54" t="s">
        <v>18</v>
      </c>
    </row>
    <row r="1357" spans="1:5" ht="15.75" x14ac:dyDescent="0.25">
      <c r="A1357" s="55" t="s">
        <v>19</v>
      </c>
      <c r="B1357" s="56"/>
      <c r="C1357" s="57" t="s">
        <v>20</v>
      </c>
      <c r="D1357" s="58">
        <f>Beregningsdata!J5</f>
        <v>127.48</v>
      </c>
      <c r="E1357" s="57" t="s">
        <v>21</v>
      </c>
    </row>
    <row r="1358" spans="1:5" ht="15.75" x14ac:dyDescent="0.25">
      <c r="A1358" s="56" t="s">
        <v>22</v>
      </c>
      <c r="B1358" s="56"/>
      <c r="C1358" s="57" t="s">
        <v>23</v>
      </c>
      <c r="D1358" s="58">
        <f>Beregningsdata!J6</f>
        <v>108.5</v>
      </c>
      <c r="E1358" s="60" t="s">
        <v>24</v>
      </c>
    </row>
    <row r="1359" spans="1:5" ht="15.75" x14ac:dyDescent="0.25">
      <c r="A1359" s="56" t="s">
        <v>25</v>
      </c>
      <c r="B1359" s="61">
        <f>Tidsregistrering!J1220</f>
        <v>0</v>
      </c>
      <c r="C1359" s="57" t="s">
        <v>26</v>
      </c>
      <c r="D1359" s="58">
        <f>Beregningsdata!J7</f>
        <v>143.56</v>
      </c>
      <c r="E1359" s="57" t="s">
        <v>27</v>
      </c>
    </row>
    <row r="1360" spans="1:5" ht="15.75" x14ac:dyDescent="0.25">
      <c r="A1360" s="56" t="s">
        <v>28</v>
      </c>
      <c r="B1360" s="65">
        <f>IF(MedarbejderData!H33=1,B1359,0)</f>
        <v>0</v>
      </c>
      <c r="C1360" s="57" t="s">
        <v>29</v>
      </c>
      <c r="D1360" s="58">
        <f>Beregningsdata!J8</f>
        <v>3.65</v>
      </c>
      <c r="E1360" s="63" t="s">
        <v>30</v>
      </c>
    </row>
    <row r="1361" spans="1:5" ht="16.5" thickBot="1" x14ac:dyDescent="0.3">
      <c r="A1361" s="64" t="s">
        <v>31</v>
      </c>
      <c r="B1361" s="166">
        <f>IF(MedarbejderData!H33=1,B1359,0)</f>
        <v>0</v>
      </c>
      <c r="C1361" s="66" t="s">
        <v>32</v>
      </c>
      <c r="D1361" s="58">
        <f>Beregningsdata!J9</f>
        <v>4.6500000000000004</v>
      </c>
      <c r="E1361" s="68" t="s">
        <v>33</v>
      </c>
    </row>
    <row r="1362" spans="1:5" ht="15.75" x14ac:dyDescent="0.25">
      <c r="A1362" s="69"/>
      <c r="B1362" s="167" t="e">
        <f ca="1">MedarbejderData!K33</f>
        <v>#NAME?</v>
      </c>
      <c r="C1362" s="70" t="s">
        <v>34</v>
      </c>
      <c r="D1362" s="58">
        <f>Beregningsdata!J10</f>
        <v>2.77</v>
      </c>
      <c r="E1362" s="71" t="s">
        <v>35</v>
      </c>
    </row>
    <row r="1363" spans="1:5" ht="15.75" x14ac:dyDescent="0.25">
      <c r="A1363" s="72"/>
      <c r="B1363" s="145" t="e">
        <f ca="1">MedarbejderData!L33</f>
        <v>#NAME?</v>
      </c>
      <c r="C1363" s="73" t="s">
        <v>36</v>
      </c>
      <c r="D1363" s="58">
        <f>Beregningsdata!J11</f>
        <v>5.54</v>
      </c>
      <c r="E1363" s="74" t="s">
        <v>35</v>
      </c>
    </row>
    <row r="1364" spans="1:5" ht="16.5" thickBot="1" x14ac:dyDescent="0.3">
      <c r="A1364" s="75"/>
      <c r="B1364" s="146" t="e">
        <f ca="1">MedarbejderData!M33</f>
        <v>#NAME?</v>
      </c>
      <c r="C1364" s="76" t="s">
        <v>37</v>
      </c>
      <c r="D1364" s="58">
        <f>Beregningsdata!J12</f>
        <v>8.3000000000000007</v>
      </c>
      <c r="E1364" s="77" t="s">
        <v>35</v>
      </c>
    </row>
    <row r="1365" spans="1:5" ht="15.75" x14ac:dyDescent="0.25">
      <c r="A1365" s="55" t="s">
        <v>25</v>
      </c>
      <c r="B1365" s="78">
        <f>IF(MedarbejderData!H33=1,B1359,0)</f>
        <v>0</v>
      </c>
      <c r="C1365" s="79" t="s">
        <v>38</v>
      </c>
      <c r="D1365" s="58">
        <f>Beregningsdata!J13</f>
        <v>4</v>
      </c>
      <c r="E1365" s="80" t="s">
        <v>39</v>
      </c>
    </row>
    <row r="1366" spans="1:5" ht="15.75" x14ac:dyDescent="0.25">
      <c r="A1366" s="56" t="s">
        <v>40</v>
      </c>
      <c r="B1366" s="56">
        <f>Tidsregistrering!M1220</f>
        <v>0</v>
      </c>
      <c r="C1366" s="57" t="s">
        <v>41</v>
      </c>
      <c r="D1366" s="58">
        <f>Beregningsdata!J14</f>
        <v>14.98</v>
      </c>
      <c r="E1366" s="57" t="s">
        <v>42</v>
      </c>
    </row>
    <row r="1367" spans="1:5" ht="15.75" x14ac:dyDescent="0.25">
      <c r="A1367" s="56" t="s">
        <v>43</v>
      </c>
      <c r="B1367" s="56">
        <f>Tidsregistrering!N1220</f>
        <v>0</v>
      </c>
      <c r="C1367" s="57" t="s">
        <v>44</v>
      </c>
      <c r="D1367" s="58">
        <f>Beregningsdata!J15</f>
        <v>19.190000000000001</v>
      </c>
      <c r="E1367" s="57" t="s">
        <v>45</v>
      </c>
    </row>
    <row r="1368" spans="1:5" ht="15.75" x14ac:dyDescent="0.25">
      <c r="A1368" s="81" t="s">
        <v>46</v>
      </c>
      <c r="B1368" s="81">
        <f>Tidsregistrering!O1220</f>
        <v>0</v>
      </c>
      <c r="C1368" s="57" t="s">
        <v>47</v>
      </c>
      <c r="D1368" s="58">
        <f>Beregningsdata!J16</f>
        <v>22.7</v>
      </c>
      <c r="E1368" s="57" t="s">
        <v>48</v>
      </c>
    </row>
    <row r="1369" spans="1:5" ht="15.75" x14ac:dyDescent="0.25">
      <c r="A1369" s="81" t="s">
        <v>49</v>
      </c>
      <c r="B1369" s="65">
        <f>IF(MedarbejderData!H33=1,B1359,0)</f>
        <v>0</v>
      </c>
      <c r="C1369" s="57" t="s">
        <v>50</v>
      </c>
      <c r="D1369" s="58">
        <f>Beregningsdata!J17</f>
        <v>7.13</v>
      </c>
      <c r="E1369" s="57" t="s">
        <v>51</v>
      </c>
    </row>
    <row r="1370" spans="1:5" ht="15.75" x14ac:dyDescent="0.25">
      <c r="A1370" s="81" t="s">
        <v>52</v>
      </c>
      <c r="B1370" s="65">
        <f>IF(MedarbejderData!H33=1,B1359,0)</f>
        <v>0</v>
      </c>
      <c r="C1370" s="57" t="s">
        <v>53</v>
      </c>
      <c r="D1370" s="58">
        <f>Beregningsdata!J18</f>
        <v>4.51</v>
      </c>
      <c r="E1370" s="57" t="s">
        <v>54</v>
      </c>
    </row>
    <row r="1371" spans="1:5" ht="15.75" x14ac:dyDescent="0.25">
      <c r="A1371" s="81" t="s">
        <v>55</v>
      </c>
      <c r="B1371" s="65">
        <f>IF(MedarbejderData!H33=1,B1359,0)</f>
        <v>0</v>
      </c>
      <c r="C1371" s="57" t="s">
        <v>56</v>
      </c>
      <c r="D1371" s="58">
        <f>Beregningsdata!J19</f>
        <v>3.11</v>
      </c>
      <c r="E1371" s="82"/>
    </row>
    <row r="1372" spans="1:5" ht="15.75" x14ac:dyDescent="0.25">
      <c r="A1372" s="56" t="s">
        <v>57</v>
      </c>
      <c r="B1372" s="56">
        <f>Tidsregistrering!K1220</f>
        <v>0</v>
      </c>
      <c r="C1372" s="57" t="s">
        <v>58</v>
      </c>
      <c r="D1372" s="58">
        <f>Beregningsdata!J20</f>
        <v>40.89</v>
      </c>
      <c r="E1372" s="82"/>
    </row>
    <row r="1373" spans="1:5" ht="15.75" x14ac:dyDescent="0.25">
      <c r="A1373" s="56" t="s">
        <v>59</v>
      </c>
      <c r="B1373" s="56">
        <f>Tidsregistrering!L1220</f>
        <v>0</v>
      </c>
      <c r="C1373" s="57" t="s">
        <v>60</v>
      </c>
      <c r="D1373" s="58">
        <f>Beregningsdata!J21</f>
        <v>81.78</v>
      </c>
      <c r="E1373" s="82"/>
    </row>
    <row r="1374" spans="1:5" ht="15.75" x14ac:dyDescent="0.25">
      <c r="A1374" s="56"/>
      <c r="B1374" s="78">
        <f>IF(MedarbejderData!H33=1,Tidsregistrering!F1220,0)</f>
        <v>0</v>
      </c>
      <c r="C1374" s="57" t="s">
        <v>61</v>
      </c>
      <c r="D1374" s="322">
        <f>IF(MedarbejderData!N33=1,Beregningsdata!D31,0)</f>
        <v>0</v>
      </c>
      <c r="E1374" s="82"/>
    </row>
    <row r="1375" spans="1:5" ht="15.75" x14ac:dyDescent="0.25">
      <c r="A1375" s="56" t="s">
        <v>62</v>
      </c>
      <c r="B1375" s="56"/>
      <c r="C1375" s="57" t="s">
        <v>63</v>
      </c>
      <c r="D1375" s="59">
        <f>Beregningsdata!J22</f>
        <v>3.54</v>
      </c>
      <c r="E1375" s="57" t="s">
        <v>64</v>
      </c>
    </row>
    <row r="1376" spans="1:5" ht="15.75" x14ac:dyDescent="0.25">
      <c r="A1376" s="56" t="s">
        <v>65</v>
      </c>
      <c r="B1376" s="284">
        <f>SUMIFS(Tidsregistrering!P1185:P1219,Tidsregistrering!D1185:D1219,"Syg")</f>
        <v>0</v>
      </c>
      <c r="C1376" s="57" t="s">
        <v>66</v>
      </c>
      <c r="D1376" s="83"/>
      <c r="E1376" s="84" t="s">
        <v>67</v>
      </c>
    </row>
    <row r="1377" spans="1:5" ht="16.5" thickBot="1" x14ac:dyDescent="0.3">
      <c r="A1377" s="85" t="s">
        <v>68</v>
      </c>
      <c r="B1377" s="85"/>
      <c r="C1377" s="57" t="s">
        <v>69</v>
      </c>
      <c r="D1377" s="67"/>
      <c r="E1377" s="84" t="s">
        <v>70</v>
      </c>
    </row>
    <row r="1378" spans="1:5" ht="16.5" thickBot="1" x14ac:dyDescent="0.3">
      <c r="A1378" s="85" t="s">
        <v>71</v>
      </c>
      <c r="B1378" s="85"/>
      <c r="C1378" s="57" t="s">
        <v>72</v>
      </c>
      <c r="D1378" s="59"/>
      <c r="E1378" s="86" t="s">
        <v>73</v>
      </c>
    </row>
    <row r="1379" spans="1:5" ht="15.75" x14ac:dyDescent="0.25">
      <c r="A1379" s="85" t="s">
        <v>71</v>
      </c>
      <c r="B1379" s="85"/>
      <c r="C1379" s="57" t="s">
        <v>74</v>
      </c>
      <c r="D1379" s="59"/>
      <c r="E1379" s="86" t="s">
        <v>73</v>
      </c>
    </row>
    <row r="1380" spans="1:5" ht="16.5" thickBot="1" x14ac:dyDescent="0.3">
      <c r="A1380" s="87" t="s">
        <v>75</v>
      </c>
      <c r="B1380" s="87"/>
      <c r="C1380" s="88" t="s">
        <v>76</v>
      </c>
      <c r="D1380" s="58" t="s">
        <v>15</v>
      </c>
      <c r="E1380" s="89" t="s">
        <v>77</v>
      </c>
    </row>
    <row r="1381" spans="1:5" ht="16.5" thickBot="1" x14ac:dyDescent="0.3">
      <c r="A1381" s="85" t="s">
        <v>78</v>
      </c>
      <c r="B1381" s="85"/>
      <c r="C1381" s="57" t="s">
        <v>79</v>
      </c>
      <c r="D1381" s="59"/>
      <c r="E1381" s="90" t="s">
        <v>80</v>
      </c>
    </row>
    <row r="1382" spans="1:5" ht="15.75" x14ac:dyDescent="0.25">
      <c r="A1382" s="91" t="s">
        <v>81</v>
      </c>
      <c r="B1382" s="92"/>
      <c r="C1382" s="57" t="s">
        <v>82</v>
      </c>
      <c r="D1382" s="93" t="s">
        <v>83</v>
      </c>
      <c r="E1382" s="94"/>
    </row>
    <row r="1383" spans="1:5" ht="15.75" x14ac:dyDescent="0.25">
      <c r="A1383" s="91" t="s">
        <v>81</v>
      </c>
      <c r="B1383" s="285">
        <f>SUMIFS(Tidsregistrering!P1185:P1219,Tidsregistrering!D1185:D1219,"ferie")</f>
        <v>0</v>
      </c>
      <c r="C1383" s="95" t="s">
        <v>84</v>
      </c>
      <c r="D1383" s="96" t="s">
        <v>15</v>
      </c>
      <c r="E1383" s="57"/>
    </row>
    <row r="1384" spans="1:5" ht="15.75" x14ac:dyDescent="0.25">
      <c r="A1384" s="91"/>
      <c r="B1384" s="285">
        <f>SUMIFS(Tidsregistrering!P1185:P1219,Tidsregistrering!D1185:D1219,"feriefridag")</f>
        <v>0</v>
      </c>
      <c r="C1384" s="97" t="s">
        <v>85</v>
      </c>
      <c r="D1384" s="96"/>
      <c r="E1384" s="57"/>
    </row>
    <row r="1385" spans="1:5" ht="15.75" x14ac:dyDescent="0.25">
      <c r="A1385" s="91"/>
      <c r="B1385" s="285">
        <f>SUMIFS(Tidsregistrering!P1185:P1219,Tidsregistrering!D1185:D1219,"barsel")</f>
        <v>0</v>
      </c>
      <c r="C1385" s="97" t="s">
        <v>107</v>
      </c>
      <c r="D1385" s="96"/>
      <c r="E1385" s="57"/>
    </row>
    <row r="1386" spans="1:5" ht="15.75" x14ac:dyDescent="0.25">
      <c r="A1386" s="91"/>
      <c r="B1386" s="285">
        <f>SUMIFS(Tidsregistrering!P1185:P1219,Tidsregistrering!D1185:D1219,"barns sygedag")</f>
        <v>0</v>
      </c>
      <c r="C1386" s="97" t="s">
        <v>111</v>
      </c>
      <c r="D1386" s="96"/>
      <c r="E1386" s="57"/>
    </row>
    <row r="1387" spans="1:5" ht="16.5" thickBot="1" x14ac:dyDescent="0.3">
      <c r="A1387" s="153"/>
      <c r="B1387" s="112">
        <f>IF(MedarbejderData!H33=1,B1359,0)</f>
        <v>0</v>
      </c>
      <c r="C1387" s="97" t="s">
        <v>86</v>
      </c>
      <c r="D1387" s="154">
        <v>15</v>
      </c>
      <c r="E1387" s="94"/>
    </row>
    <row r="1388" spans="1:5" ht="15.75" x14ac:dyDescent="0.25">
      <c r="A1388" s="158">
        <v>1</v>
      </c>
      <c r="B1388" s="159">
        <f>Tidsregistrering!D1222</f>
        <v>0</v>
      </c>
      <c r="C1388" s="160" t="s">
        <v>87</v>
      </c>
      <c r="D1388" s="358">
        <f>Tidsregistrering!B1222</f>
        <v>0</v>
      </c>
      <c r="E1388" s="359"/>
    </row>
    <row r="1389" spans="1:5" ht="15.75" x14ac:dyDescent="0.25">
      <c r="A1389" s="161">
        <v>2</v>
      </c>
      <c r="B1389" s="113">
        <f>Tidsregistrering!D1223</f>
        <v>0</v>
      </c>
      <c r="C1389" s="97" t="s">
        <v>87</v>
      </c>
      <c r="D1389" s="360">
        <f>Tidsregistrering!B1223</f>
        <v>0</v>
      </c>
      <c r="E1389" s="361"/>
    </row>
    <row r="1390" spans="1:5" ht="16.5" thickBot="1" x14ac:dyDescent="0.3">
      <c r="A1390" s="162">
        <v>3</v>
      </c>
      <c r="B1390" s="163">
        <f>Tidsregistrering!D1224</f>
        <v>0</v>
      </c>
      <c r="C1390" s="164" t="s">
        <v>87</v>
      </c>
      <c r="D1390" s="362">
        <f>Tidsregistrering!B1224</f>
        <v>0</v>
      </c>
      <c r="E1390" s="363"/>
    </row>
    <row r="1391" spans="1:5" ht="15.75" x14ac:dyDescent="0.25">
      <c r="A1391" s="155" t="s">
        <v>88</v>
      </c>
      <c r="B1391" s="156"/>
      <c r="C1391" s="157"/>
      <c r="D1391" s="99" t="s">
        <v>15</v>
      </c>
      <c r="E1391" s="100" t="s">
        <v>89</v>
      </c>
    </row>
    <row r="1392" spans="1:5" ht="15.75" x14ac:dyDescent="0.25">
      <c r="A1392" s="101" t="s">
        <v>90</v>
      </c>
      <c r="B1392" s="98"/>
      <c r="C1392" s="102" t="s">
        <v>91</v>
      </c>
      <c r="D1392" s="103"/>
      <c r="E1392" s="104"/>
    </row>
    <row r="1393" spans="1:5" ht="15.75" x14ac:dyDescent="0.25">
      <c r="A1393" s="101" t="s">
        <v>92</v>
      </c>
      <c r="B1393" s="98"/>
      <c r="C1393" s="102" t="s">
        <v>93</v>
      </c>
      <c r="D1393" s="103"/>
      <c r="E1393" s="104"/>
    </row>
    <row r="1394" spans="1:5" ht="15.75" x14ac:dyDescent="0.25">
      <c r="A1394" s="101" t="s">
        <v>94</v>
      </c>
      <c r="B1394" s="98"/>
      <c r="C1394" s="105" t="s">
        <v>95</v>
      </c>
      <c r="D1394" s="106"/>
      <c r="E1394" s="104"/>
    </row>
    <row r="1395" spans="1:5" ht="15.75" x14ac:dyDescent="0.25">
      <c r="A1395" s="101" t="s">
        <v>96</v>
      </c>
      <c r="B1395" s="98"/>
      <c r="C1395" s="102" t="s">
        <v>97</v>
      </c>
      <c r="D1395" s="103"/>
      <c r="E1395" s="104"/>
    </row>
    <row r="1396" spans="1:5" ht="15.75" x14ac:dyDescent="0.25">
      <c r="A1396" s="101" t="s">
        <v>98</v>
      </c>
      <c r="B1396" s="98"/>
      <c r="C1396" s="105" t="s">
        <v>99</v>
      </c>
      <c r="D1396" s="106"/>
      <c r="E1396" s="104"/>
    </row>
    <row r="1397" spans="1:5" ht="15.75" x14ac:dyDescent="0.25">
      <c r="A1397" s="101" t="s">
        <v>100</v>
      </c>
      <c r="B1397" s="98"/>
      <c r="C1397" s="102" t="s">
        <v>101</v>
      </c>
      <c r="D1397" s="103"/>
      <c r="E1397" s="104"/>
    </row>
    <row r="1398" spans="1:5" ht="15.75" x14ac:dyDescent="0.25">
      <c r="A1398" s="101" t="s">
        <v>102</v>
      </c>
      <c r="B1398" s="81"/>
      <c r="C1398" s="102" t="s">
        <v>103</v>
      </c>
      <c r="D1398" s="103"/>
      <c r="E1398" s="104"/>
    </row>
    <row r="1405" spans="1:5" x14ac:dyDescent="0.25">
      <c r="A1405" s="36">
        <v>27</v>
      </c>
    </row>
    <row r="1406" spans="1:5" ht="15.75" x14ac:dyDescent="0.25">
      <c r="A1406" s="372" t="str">
        <f>Beregningsdata!E2</f>
        <v>Test</v>
      </c>
      <c r="B1406" s="372"/>
      <c r="C1406" s="373"/>
      <c r="D1406" s="373"/>
      <c r="E1406" s="373"/>
    </row>
    <row r="1407" spans="1:5" ht="16.5" thickBot="1" x14ac:dyDescent="0.3">
      <c r="A1407" s="37" t="s">
        <v>10</v>
      </c>
      <c r="B1407" s="38"/>
      <c r="C1407" s="107" t="str">
        <f>MedarbejderData!D34</f>
        <v>a27</v>
      </c>
      <c r="D1407" s="40" t="s">
        <v>11</v>
      </c>
      <c r="E1407" s="41"/>
    </row>
    <row r="1408" spans="1:5" ht="16.5" thickBot="1" x14ac:dyDescent="0.3">
      <c r="A1408" s="42" t="s">
        <v>12</v>
      </c>
      <c r="B1408" s="108" t="str">
        <f>MedarbejderData!C34</f>
        <v>l27</v>
      </c>
      <c r="C1408" s="44">
        <f>Tidsregistrering!A3</f>
        <v>43753</v>
      </c>
      <c r="D1408" s="364">
        <f>Tidsregistrering!B3</f>
        <v>43783</v>
      </c>
      <c r="E1408" s="365"/>
    </row>
    <row r="1409" spans="1:5" ht="32.25" thickBot="1" x14ac:dyDescent="0.4">
      <c r="A1409" s="45" t="s">
        <v>13</v>
      </c>
      <c r="B1409" s="46"/>
      <c r="C1409" s="47" t="str">
        <f>MedarbejderData!B34</f>
        <v>n27</v>
      </c>
      <c r="D1409" s="48" t="s">
        <v>14</v>
      </c>
      <c r="E1409" s="49"/>
    </row>
    <row r="1410" spans="1:5" ht="32.25" thickBot="1" x14ac:dyDescent="0.3">
      <c r="A1410" s="50" t="s">
        <v>15</v>
      </c>
      <c r="B1410" s="51" t="s">
        <v>16</v>
      </c>
      <c r="C1410" s="52" t="s">
        <v>17</v>
      </c>
      <c r="D1410" s="53" t="str">
        <f>Beregningsdata!J4</f>
        <v>Satser pr. 15/03-2019</v>
      </c>
      <c r="E1410" s="54" t="s">
        <v>18</v>
      </c>
    </row>
    <row r="1411" spans="1:5" ht="15.75" x14ac:dyDescent="0.25">
      <c r="A1411" s="55" t="s">
        <v>19</v>
      </c>
      <c r="B1411" s="56"/>
      <c r="C1411" s="57" t="s">
        <v>20</v>
      </c>
      <c r="D1411" s="58">
        <f>Beregningsdata!J5</f>
        <v>127.48</v>
      </c>
      <c r="E1411" s="57" t="s">
        <v>21</v>
      </c>
    </row>
    <row r="1412" spans="1:5" ht="15.75" x14ac:dyDescent="0.25">
      <c r="A1412" s="56" t="s">
        <v>22</v>
      </c>
      <c r="B1412" s="56"/>
      <c r="C1412" s="57" t="s">
        <v>23</v>
      </c>
      <c r="D1412" s="58">
        <f>Beregningsdata!J6</f>
        <v>108.5</v>
      </c>
      <c r="E1412" s="60" t="s">
        <v>24</v>
      </c>
    </row>
    <row r="1413" spans="1:5" ht="15.75" x14ac:dyDescent="0.25">
      <c r="A1413" s="56" t="s">
        <v>25</v>
      </c>
      <c r="B1413" s="61">
        <f>Tidsregistrering!J1267</f>
        <v>0</v>
      </c>
      <c r="C1413" s="57" t="s">
        <v>26</v>
      </c>
      <c r="D1413" s="58">
        <f>Beregningsdata!J7</f>
        <v>143.56</v>
      </c>
      <c r="E1413" s="57" t="s">
        <v>27</v>
      </c>
    </row>
    <row r="1414" spans="1:5" ht="15.75" x14ac:dyDescent="0.25">
      <c r="A1414" s="56" t="s">
        <v>28</v>
      </c>
      <c r="B1414" s="65">
        <f>IF(MedarbejderData!H34=1,B1413,0)</f>
        <v>0</v>
      </c>
      <c r="C1414" s="57" t="s">
        <v>29</v>
      </c>
      <c r="D1414" s="58">
        <f>Beregningsdata!J8</f>
        <v>3.65</v>
      </c>
      <c r="E1414" s="63" t="s">
        <v>30</v>
      </c>
    </row>
    <row r="1415" spans="1:5" ht="16.5" thickBot="1" x14ac:dyDescent="0.3">
      <c r="A1415" s="64" t="s">
        <v>31</v>
      </c>
      <c r="B1415" s="166">
        <f>IF(MedarbejderData!H34=1,B1413,0)</f>
        <v>0</v>
      </c>
      <c r="C1415" s="66" t="s">
        <v>32</v>
      </c>
      <c r="D1415" s="58">
        <f>Beregningsdata!J9</f>
        <v>4.6500000000000004</v>
      </c>
      <c r="E1415" s="68" t="s">
        <v>33</v>
      </c>
    </row>
    <row r="1416" spans="1:5" ht="15.75" x14ac:dyDescent="0.25">
      <c r="A1416" s="69"/>
      <c r="B1416" s="167" t="e">
        <f ca="1">MedarbejderData!K34</f>
        <v>#NAME?</v>
      </c>
      <c r="C1416" s="70" t="s">
        <v>34</v>
      </c>
      <c r="D1416" s="58">
        <f>Beregningsdata!J10</f>
        <v>2.77</v>
      </c>
      <c r="E1416" s="71" t="s">
        <v>35</v>
      </c>
    </row>
    <row r="1417" spans="1:5" ht="15.75" x14ac:dyDescent="0.25">
      <c r="A1417" s="72"/>
      <c r="B1417" s="145" t="e">
        <f ca="1">MedarbejderData!L34</f>
        <v>#NAME?</v>
      </c>
      <c r="C1417" s="73" t="s">
        <v>36</v>
      </c>
      <c r="D1417" s="58">
        <f>Beregningsdata!J11</f>
        <v>5.54</v>
      </c>
      <c r="E1417" s="74" t="s">
        <v>35</v>
      </c>
    </row>
    <row r="1418" spans="1:5" ht="16.5" thickBot="1" x14ac:dyDescent="0.3">
      <c r="A1418" s="75"/>
      <c r="B1418" s="146" t="e">
        <f ca="1">MedarbejderData!M34</f>
        <v>#NAME?</v>
      </c>
      <c r="C1418" s="76" t="s">
        <v>37</v>
      </c>
      <c r="D1418" s="58">
        <f>Beregningsdata!J12</f>
        <v>8.3000000000000007</v>
      </c>
      <c r="E1418" s="77" t="s">
        <v>35</v>
      </c>
    </row>
    <row r="1419" spans="1:5" ht="15.75" x14ac:dyDescent="0.25">
      <c r="A1419" s="55" t="s">
        <v>25</v>
      </c>
      <c r="B1419" s="78">
        <f>IF(MedarbejderData!H34=1,B1413,0)</f>
        <v>0</v>
      </c>
      <c r="C1419" s="79" t="s">
        <v>38</v>
      </c>
      <c r="D1419" s="58">
        <f>Beregningsdata!J13</f>
        <v>4</v>
      </c>
      <c r="E1419" s="80" t="s">
        <v>39</v>
      </c>
    </row>
    <row r="1420" spans="1:5" ht="15.75" x14ac:dyDescent="0.25">
      <c r="A1420" s="56" t="s">
        <v>40</v>
      </c>
      <c r="B1420" s="56">
        <f>Tidsregistrering!M1267</f>
        <v>0</v>
      </c>
      <c r="C1420" s="57" t="s">
        <v>41</v>
      </c>
      <c r="D1420" s="58">
        <f>Beregningsdata!J14</f>
        <v>14.98</v>
      </c>
      <c r="E1420" s="57" t="s">
        <v>42</v>
      </c>
    </row>
    <row r="1421" spans="1:5" ht="15.75" x14ac:dyDescent="0.25">
      <c r="A1421" s="56" t="s">
        <v>43</v>
      </c>
      <c r="B1421" s="56">
        <f>Tidsregistrering!N1267</f>
        <v>0</v>
      </c>
      <c r="C1421" s="57" t="s">
        <v>44</v>
      </c>
      <c r="D1421" s="58">
        <f>Beregningsdata!J15</f>
        <v>19.190000000000001</v>
      </c>
      <c r="E1421" s="57" t="s">
        <v>45</v>
      </c>
    </row>
    <row r="1422" spans="1:5" ht="15.75" x14ac:dyDescent="0.25">
      <c r="A1422" s="81" t="s">
        <v>46</v>
      </c>
      <c r="B1422" s="81">
        <f>Tidsregistrering!O1267</f>
        <v>0</v>
      </c>
      <c r="C1422" s="57" t="s">
        <v>47</v>
      </c>
      <c r="D1422" s="58">
        <f>Beregningsdata!J16</f>
        <v>22.7</v>
      </c>
      <c r="E1422" s="57" t="s">
        <v>48</v>
      </c>
    </row>
    <row r="1423" spans="1:5" ht="15.75" x14ac:dyDescent="0.25">
      <c r="A1423" s="81" t="s">
        <v>49</v>
      </c>
      <c r="B1423" s="65">
        <f>IF(MedarbejderData!H34=1,B1413,0)</f>
        <v>0</v>
      </c>
      <c r="C1423" s="57" t="s">
        <v>50</v>
      </c>
      <c r="D1423" s="58">
        <f>Beregningsdata!J17</f>
        <v>7.13</v>
      </c>
      <c r="E1423" s="57" t="s">
        <v>51</v>
      </c>
    </row>
    <row r="1424" spans="1:5" ht="15.75" x14ac:dyDescent="0.25">
      <c r="A1424" s="81" t="s">
        <v>52</v>
      </c>
      <c r="B1424" s="65">
        <f>IF(MedarbejderData!H34=1,B1413,0)</f>
        <v>0</v>
      </c>
      <c r="C1424" s="57" t="s">
        <v>53</v>
      </c>
      <c r="D1424" s="58">
        <f>Beregningsdata!J18</f>
        <v>4.51</v>
      </c>
      <c r="E1424" s="57" t="s">
        <v>54</v>
      </c>
    </row>
    <row r="1425" spans="1:5" ht="15.75" x14ac:dyDescent="0.25">
      <c r="A1425" s="81" t="s">
        <v>55</v>
      </c>
      <c r="B1425" s="65">
        <f>IF(MedarbejderData!H34=1,B1413,0)</f>
        <v>0</v>
      </c>
      <c r="C1425" s="57" t="s">
        <v>56</v>
      </c>
      <c r="D1425" s="58">
        <f>Beregningsdata!J19</f>
        <v>3.11</v>
      </c>
      <c r="E1425" s="82"/>
    </row>
    <row r="1426" spans="1:5" ht="15.75" x14ac:dyDescent="0.25">
      <c r="A1426" s="56" t="s">
        <v>57</v>
      </c>
      <c r="B1426" s="56">
        <f>Tidsregistrering!K1267</f>
        <v>0</v>
      </c>
      <c r="C1426" s="57" t="s">
        <v>58</v>
      </c>
      <c r="D1426" s="58">
        <f>Beregningsdata!J20</f>
        <v>40.89</v>
      </c>
      <c r="E1426" s="82"/>
    </row>
    <row r="1427" spans="1:5" ht="15.75" x14ac:dyDescent="0.25">
      <c r="A1427" s="56" t="s">
        <v>59</v>
      </c>
      <c r="B1427" s="56">
        <f>Tidsregistrering!L1267</f>
        <v>0</v>
      </c>
      <c r="C1427" s="57" t="s">
        <v>60</v>
      </c>
      <c r="D1427" s="58">
        <f>Beregningsdata!J21</f>
        <v>81.78</v>
      </c>
      <c r="E1427" s="82"/>
    </row>
    <row r="1428" spans="1:5" ht="15.75" x14ac:dyDescent="0.25">
      <c r="A1428" s="56"/>
      <c r="B1428" s="78">
        <f>IF(MedarbejderData!H34=1,Tidsregistrering!F1267,0)</f>
        <v>0</v>
      </c>
      <c r="C1428" s="57" t="s">
        <v>61</v>
      </c>
      <c r="D1428" s="322">
        <f>IF(MedarbejderData!N34=1,Beregningsdata!D31,0)</f>
        <v>0</v>
      </c>
      <c r="E1428" s="82"/>
    </row>
    <row r="1429" spans="1:5" ht="15.75" x14ac:dyDescent="0.25">
      <c r="A1429" s="56" t="s">
        <v>62</v>
      </c>
      <c r="B1429" s="56"/>
      <c r="C1429" s="57" t="s">
        <v>63</v>
      </c>
      <c r="D1429" s="59">
        <f>Beregningsdata!J22</f>
        <v>3.54</v>
      </c>
      <c r="E1429" s="57" t="s">
        <v>64</v>
      </c>
    </row>
    <row r="1430" spans="1:5" ht="15.75" x14ac:dyDescent="0.25">
      <c r="A1430" s="56" t="s">
        <v>65</v>
      </c>
      <c r="B1430" s="284">
        <f>SUMIFS(Tidsregistrering!P1232:P1266,Tidsregistrering!D1232:D1266,"Syg")</f>
        <v>0</v>
      </c>
      <c r="C1430" s="57" t="s">
        <v>66</v>
      </c>
      <c r="D1430" s="83"/>
      <c r="E1430" s="84" t="s">
        <v>67</v>
      </c>
    </row>
    <row r="1431" spans="1:5" ht="16.5" thickBot="1" x14ac:dyDescent="0.3">
      <c r="A1431" s="85" t="s">
        <v>68</v>
      </c>
      <c r="B1431" s="85"/>
      <c r="C1431" s="57" t="s">
        <v>69</v>
      </c>
      <c r="D1431" s="67"/>
      <c r="E1431" s="84" t="s">
        <v>70</v>
      </c>
    </row>
    <row r="1432" spans="1:5" ht="16.5" thickBot="1" x14ac:dyDescent="0.3">
      <c r="A1432" s="85" t="s">
        <v>71</v>
      </c>
      <c r="B1432" s="85"/>
      <c r="C1432" s="57" t="s">
        <v>72</v>
      </c>
      <c r="D1432" s="59"/>
      <c r="E1432" s="86" t="s">
        <v>73</v>
      </c>
    </row>
    <row r="1433" spans="1:5" ht="15.75" x14ac:dyDescent="0.25">
      <c r="A1433" s="85" t="s">
        <v>71</v>
      </c>
      <c r="B1433" s="85"/>
      <c r="C1433" s="57" t="s">
        <v>74</v>
      </c>
      <c r="D1433" s="59"/>
      <c r="E1433" s="86" t="s">
        <v>73</v>
      </c>
    </row>
    <row r="1434" spans="1:5" ht="16.5" thickBot="1" x14ac:dyDescent="0.3">
      <c r="A1434" s="87" t="s">
        <v>75</v>
      </c>
      <c r="B1434" s="87"/>
      <c r="C1434" s="88" t="s">
        <v>76</v>
      </c>
      <c r="D1434" s="58" t="s">
        <v>15</v>
      </c>
      <c r="E1434" s="89" t="s">
        <v>77</v>
      </c>
    </row>
    <row r="1435" spans="1:5" ht="16.5" thickBot="1" x14ac:dyDescent="0.3">
      <c r="A1435" s="85" t="s">
        <v>78</v>
      </c>
      <c r="B1435" s="85"/>
      <c r="C1435" s="57" t="s">
        <v>79</v>
      </c>
      <c r="D1435" s="59"/>
      <c r="E1435" s="90" t="s">
        <v>80</v>
      </c>
    </row>
    <row r="1436" spans="1:5" ht="15.75" x14ac:dyDescent="0.25">
      <c r="A1436" s="91" t="s">
        <v>81</v>
      </c>
      <c r="B1436" s="92"/>
      <c r="C1436" s="57" t="s">
        <v>82</v>
      </c>
      <c r="D1436" s="93" t="s">
        <v>83</v>
      </c>
      <c r="E1436" s="94"/>
    </row>
    <row r="1437" spans="1:5" ht="15.75" x14ac:dyDescent="0.25">
      <c r="A1437" s="91" t="s">
        <v>81</v>
      </c>
      <c r="B1437" s="285">
        <f>SUMIFS(Tidsregistrering!P1232:P1266,Tidsregistrering!D1232:D1266,"ferie")</f>
        <v>0</v>
      </c>
      <c r="C1437" s="95" t="s">
        <v>84</v>
      </c>
      <c r="D1437" s="96" t="s">
        <v>15</v>
      </c>
      <c r="E1437" s="57"/>
    </row>
    <row r="1438" spans="1:5" ht="15.75" x14ac:dyDescent="0.25">
      <c r="A1438" s="91"/>
      <c r="B1438" s="285">
        <f>SUMIFS(Tidsregistrering!P1232:P1266,Tidsregistrering!D1232:D1266,"feriefridag")</f>
        <v>0</v>
      </c>
      <c r="C1438" s="97" t="s">
        <v>85</v>
      </c>
      <c r="D1438" s="96"/>
      <c r="E1438" s="57"/>
    </row>
    <row r="1439" spans="1:5" ht="15.75" x14ac:dyDescent="0.25">
      <c r="A1439" s="91"/>
      <c r="B1439" s="285">
        <f>SUMIFS(Tidsregistrering!P1232:P1266,Tidsregistrering!D1232:D1266,"barsel")</f>
        <v>0</v>
      </c>
      <c r="C1439" s="97" t="s">
        <v>107</v>
      </c>
      <c r="D1439" s="96"/>
      <c r="E1439" s="57"/>
    </row>
    <row r="1440" spans="1:5" ht="15.75" x14ac:dyDescent="0.25">
      <c r="A1440" s="91"/>
      <c r="B1440" s="285">
        <f>SUMIFS(Tidsregistrering!P1232:P1266,Tidsregistrering!D1232:D1266,"barns sygedag")</f>
        <v>0</v>
      </c>
      <c r="C1440" s="97" t="s">
        <v>111</v>
      </c>
      <c r="D1440" s="96"/>
      <c r="E1440" s="57"/>
    </row>
    <row r="1441" spans="1:5" ht="16.5" thickBot="1" x14ac:dyDescent="0.3">
      <c r="A1441" s="153"/>
      <c r="B1441" s="78">
        <f>IF(MedarbejderData!H34=1,B1413,0)</f>
        <v>0</v>
      </c>
      <c r="C1441" s="97" t="s">
        <v>86</v>
      </c>
      <c r="D1441" s="154">
        <v>15</v>
      </c>
      <c r="E1441" s="94"/>
    </row>
    <row r="1442" spans="1:5" ht="15.75" x14ac:dyDescent="0.25">
      <c r="A1442" s="158">
        <v>1</v>
      </c>
      <c r="B1442" s="159">
        <f>Tidsregistrering!D1269</f>
        <v>0</v>
      </c>
      <c r="C1442" s="160" t="s">
        <v>87</v>
      </c>
      <c r="D1442" s="358">
        <f>Tidsregistrering!B1269</f>
        <v>0</v>
      </c>
      <c r="E1442" s="359"/>
    </row>
    <row r="1443" spans="1:5" ht="15.75" x14ac:dyDescent="0.25">
      <c r="A1443" s="161">
        <v>2</v>
      </c>
      <c r="B1443" s="113">
        <f>Tidsregistrering!D1270</f>
        <v>0</v>
      </c>
      <c r="C1443" s="97" t="s">
        <v>87</v>
      </c>
      <c r="D1443" s="360">
        <f>Tidsregistrering!B1270</f>
        <v>0</v>
      </c>
      <c r="E1443" s="361"/>
    </row>
    <row r="1444" spans="1:5" ht="16.5" thickBot="1" x14ac:dyDescent="0.3">
      <c r="A1444" s="162">
        <v>3</v>
      </c>
      <c r="B1444" s="163">
        <f>Tidsregistrering!D1271</f>
        <v>0</v>
      </c>
      <c r="C1444" s="164" t="s">
        <v>87</v>
      </c>
      <c r="D1444" s="362">
        <f>Tidsregistrering!B1271</f>
        <v>0</v>
      </c>
      <c r="E1444" s="363"/>
    </row>
    <row r="1445" spans="1:5" ht="15.75" x14ac:dyDescent="0.25">
      <c r="A1445" s="155" t="s">
        <v>88</v>
      </c>
      <c r="B1445" s="156"/>
      <c r="C1445" s="157"/>
      <c r="D1445" s="99" t="s">
        <v>15</v>
      </c>
      <c r="E1445" s="100" t="s">
        <v>89</v>
      </c>
    </row>
    <row r="1446" spans="1:5" ht="15.75" x14ac:dyDescent="0.25">
      <c r="A1446" s="101" t="s">
        <v>90</v>
      </c>
      <c r="B1446" s="98"/>
      <c r="C1446" s="102" t="s">
        <v>91</v>
      </c>
      <c r="D1446" s="103"/>
      <c r="E1446" s="104"/>
    </row>
    <row r="1447" spans="1:5" ht="15.75" x14ac:dyDescent="0.25">
      <c r="A1447" s="101" t="s">
        <v>92</v>
      </c>
      <c r="B1447" s="98"/>
      <c r="C1447" s="102" t="s">
        <v>93</v>
      </c>
      <c r="D1447" s="103"/>
      <c r="E1447" s="104"/>
    </row>
    <row r="1448" spans="1:5" ht="15.75" x14ac:dyDescent="0.25">
      <c r="A1448" s="101" t="s">
        <v>94</v>
      </c>
      <c r="B1448" s="98"/>
      <c r="C1448" s="105" t="s">
        <v>95</v>
      </c>
      <c r="D1448" s="106"/>
      <c r="E1448" s="104"/>
    </row>
    <row r="1449" spans="1:5" ht="15.75" x14ac:dyDescent="0.25">
      <c r="A1449" s="101" t="s">
        <v>96</v>
      </c>
      <c r="B1449" s="98"/>
      <c r="C1449" s="102" t="s">
        <v>97</v>
      </c>
      <c r="D1449" s="103"/>
      <c r="E1449" s="104"/>
    </row>
    <row r="1450" spans="1:5" ht="15.75" x14ac:dyDescent="0.25">
      <c r="A1450" s="101" t="s">
        <v>98</v>
      </c>
      <c r="B1450" s="98"/>
      <c r="C1450" s="105" t="s">
        <v>99</v>
      </c>
      <c r="D1450" s="106"/>
      <c r="E1450" s="104"/>
    </row>
    <row r="1451" spans="1:5" ht="15.75" x14ac:dyDescent="0.25">
      <c r="A1451" s="101" t="s">
        <v>100</v>
      </c>
      <c r="B1451" s="98"/>
      <c r="C1451" s="102" t="s">
        <v>101</v>
      </c>
      <c r="D1451" s="103"/>
      <c r="E1451" s="104"/>
    </row>
    <row r="1452" spans="1:5" ht="15.75" x14ac:dyDescent="0.25">
      <c r="A1452" s="101" t="s">
        <v>102</v>
      </c>
      <c r="B1452" s="81"/>
      <c r="C1452" s="102" t="s">
        <v>103</v>
      </c>
      <c r="D1452" s="103"/>
      <c r="E1452" s="104"/>
    </row>
  </sheetData>
  <mergeCells count="135">
    <mergeCell ref="D112:E112"/>
    <mergeCell ref="A2:E2"/>
    <mergeCell ref="D4:E4"/>
    <mergeCell ref="A56:E56"/>
    <mergeCell ref="D58:E58"/>
    <mergeCell ref="A110:E110"/>
    <mergeCell ref="D38:E38"/>
    <mergeCell ref="D39:E39"/>
    <mergeCell ref="D40:E40"/>
    <mergeCell ref="D92:E92"/>
    <mergeCell ref="D93:E93"/>
    <mergeCell ref="D94:E94"/>
    <mergeCell ref="A542:E542"/>
    <mergeCell ref="D544:E544"/>
    <mergeCell ref="A596:E596"/>
    <mergeCell ref="D598:E598"/>
    <mergeCell ref="A650:E650"/>
    <mergeCell ref="D652:E652"/>
    <mergeCell ref="A704:E704"/>
    <mergeCell ref="D706:E706"/>
    <mergeCell ref="A758:E758"/>
    <mergeCell ref="D578:E578"/>
    <mergeCell ref="D579:E579"/>
    <mergeCell ref="D580:E580"/>
    <mergeCell ref="D632:E632"/>
    <mergeCell ref="D740:E740"/>
    <mergeCell ref="D741:E741"/>
    <mergeCell ref="D742:E742"/>
    <mergeCell ref="A1298:E1298"/>
    <mergeCell ref="D1300:E1300"/>
    <mergeCell ref="A1352:E1352"/>
    <mergeCell ref="D1354:E1354"/>
    <mergeCell ref="A1406:E1406"/>
    <mergeCell ref="D1172:E1172"/>
    <mergeCell ref="D1173:E1173"/>
    <mergeCell ref="D1174:E1174"/>
    <mergeCell ref="D1226:E1226"/>
    <mergeCell ref="D1227:E1227"/>
    <mergeCell ref="D1228:E1228"/>
    <mergeCell ref="D1280:E1280"/>
    <mergeCell ref="D1281:E1281"/>
    <mergeCell ref="D1282:E1282"/>
    <mergeCell ref="A1244:E1244"/>
    <mergeCell ref="D1246:E1246"/>
    <mergeCell ref="D1390:E1390"/>
    <mergeCell ref="D308:E308"/>
    <mergeCell ref="D309:E309"/>
    <mergeCell ref="D310:E310"/>
    <mergeCell ref="D362:E362"/>
    <mergeCell ref="D363:E363"/>
    <mergeCell ref="D146:E146"/>
    <mergeCell ref="D147:E147"/>
    <mergeCell ref="D148:E148"/>
    <mergeCell ref="D200:E200"/>
    <mergeCell ref="D201:E201"/>
    <mergeCell ref="A164:E164"/>
    <mergeCell ref="D166:E166"/>
    <mergeCell ref="A218:E218"/>
    <mergeCell ref="D220:E220"/>
    <mergeCell ref="A272:E272"/>
    <mergeCell ref="D274:E274"/>
    <mergeCell ref="A326:E326"/>
    <mergeCell ref="D328:E328"/>
    <mergeCell ref="D202:E202"/>
    <mergeCell ref="D254:E254"/>
    <mergeCell ref="D255:E255"/>
    <mergeCell ref="D256:E256"/>
    <mergeCell ref="D471:E471"/>
    <mergeCell ref="D472:E472"/>
    <mergeCell ref="D524:E524"/>
    <mergeCell ref="D525:E525"/>
    <mergeCell ref="D526:E526"/>
    <mergeCell ref="D364:E364"/>
    <mergeCell ref="D416:E416"/>
    <mergeCell ref="D417:E417"/>
    <mergeCell ref="D418:E418"/>
    <mergeCell ref="D470:E470"/>
    <mergeCell ref="A488:E488"/>
    <mergeCell ref="D490:E490"/>
    <mergeCell ref="D436:E436"/>
    <mergeCell ref="A380:E380"/>
    <mergeCell ref="D382:E382"/>
    <mergeCell ref="A434:E434"/>
    <mergeCell ref="D794:E794"/>
    <mergeCell ref="D795:E795"/>
    <mergeCell ref="D633:E633"/>
    <mergeCell ref="D634:E634"/>
    <mergeCell ref="D686:E686"/>
    <mergeCell ref="D687:E687"/>
    <mergeCell ref="D688:E688"/>
    <mergeCell ref="D760:E760"/>
    <mergeCell ref="D958:E958"/>
    <mergeCell ref="D1010:E1010"/>
    <mergeCell ref="D1011:E1011"/>
    <mergeCell ref="D1012:E1012"/>
    <mergeCell ref="D1064:E1064"/>
    <mergeCell ref="D796:E796"/>
    <mergeCell ref="D848:E848"/>
    <mergeCell ref="D849:E849"/>
    <mergeCell ref="D850:E850"/>
    <mergeCell ref="D902:E902"/>
    <mergeCell ref="A812:E812"/>
    <mergeCell ref="D814:E814"/>
    <mergeCell ref="A866:E866"/>
    <mergeCell ref="D868:E868"/>
    <mergeCell ref="A920:E920"/>
    <mergeCell ref="D922:E922"/>
    <mergeCell ref="A974:E974"/>
    <mergeCell ref="D976:E976"/>
    <mergeCell ref="A1028:E1028"/>
    <mergeCell ref="D1030:E1030"/>
    <mergeCell ref="D903:E903"/>
    <mergeCell ref="D904:E904"/>
    <mergeCell ref="D956:E956"/>
    <mergeCell ref="D957:E957"/>
    <mergeCell ref="D1065:E1065"/>
    <mergeCell ref="D1066:E1066"/>
    <mergeCell ref="D1118:E1118"/>
    <mergeCell ref="D1119:E1119"/>
    <mergeCell ref="D1120:E1120"/>
    <mergeCell ref="A1136:E1136"/>
    <mergeCell ref="D1138:E1138"/>
    <mergeCell ref="A1190:E1190"/>
    <mergeCell ref="D1192:E1192"/>
    <mergeCell ref="D1084:E1084"/>
    <mergeCell ref="A1082:E1082"/>
    <mergeCell ref="D1442:E1442"/>
    <mergeCell ref="D1443:E1443"/>
    <mergeCell ref="D1444:E1444"/>
    <mergeCell ref="D1334:E1334"/>
    <mergeCell ref="D1335:E1335"/>
    <mergeCell ref="D1336:E1336"/>
    <mergeCell ref="D1388:E1388"/>
    <mergeCell ref="D1389:E1389"/>
    <mergeCell ref="D1408:E1408"/>
  </mergeCells>
  <phoneticPr fontId="1" type="noConversion"/>
  <conditionalFormatting sqref="C4">
    <cfRule type="containsErrors" dxfId="30" priority="27">
      <formula>ISERROR(C4)</formula>
    </cfRule>
  </conditionalFormatting>
  <conditionalFormatting sqref="C436">
    <cfRule type="containsErrors" dxfId="29" priority="19">
      <formula>ISERROR(C436)</formula>
    </cfRule>
  </conditionalFormatting>
  <conditionalFormatting sqref="C58">
    <cfRule type="containsErrors" dxfId="28" priority="26">
      <formula>ISERROR(C58)</formula>
    </cfRule>
  </conditionalFormatting>
  <conditionalFormatting sqref="C112">
    <cfRule type="containsErrors" dxfId="27" priority="25">
      <formula>ISERROR(C112)</formula>
    </cfRule>
  </conditionalFormatting>
  <conditionalFormatting sqref="C166">
    <cfRule type="containsErrors" dxfId="26" priority="24">
      <formula>ISERROR(C166)</formula>
    </cfRule>
  </conditionalFormatting>
  <conditionalFormatting sqref="C220">
    <cfRule type="containsErrors" dxfId="25" priority="23">
      <formula>ISERROR(C220)</formula>
    </cfRule>
  </conditionalFormatting>
  <conditionalFormatting sqref="C274">
    <cfRule type="containsErrors" dxfId="24" priority="22">
      <formula>ISERROR(C274)</formula>
    </cfRule>
  </conditionalFormatting>
  <conditionalFormatting sqref="C328">
    <cfRule type="containsErrors" dxfId="23" priority="21">
      <formula>ISERROR(C328)</formula>
    </cfRule>
  </conditionalFormatting>
  <conditionalFormatting sqref="C382">
    <cfRule type="containsErrors" dxfId="22" priority="20">
      <formula>ISERROR(C382)</formula>
    </cfRule>
  </conditionalFormatting>
  <conditionalFormatting sqref="C598">
    <cfRule type="containsErrors" dxfId="21" priority="16">
      <formula>ISERROR(C598)</formula>
    </cfRule>
  </conditionalFormatting>
  <conditionalFormatting sqref="C490">
    <cfRule type="containsErrors" dxfId="20" priority="18">
      <formula>ISERROR(C490)</formula>
    </cfRule>
  </conditionalFormatting>
  <conditionalFormatting sqref="C544">
    <cfRule type="containsErrors" dxfId="19" priority="17">
      <formula>ISERROR(C544)</formula>
    </cfRule>
  </conditionalFormatting>
  <conditionalFormatting sqref="C652">
    <cfRule type="containsErrors" dxfId="18" priority="15">
      <formula>ISERROR(C652)</formula>
    </cfRule>
  </conditionalFormatting>
  <conditionalFormatting sqref="C706">
    <cfRule type="containsErrors" dxfId="17" priority="14">
      <formula>ISERROR(C706)</formula>
    </cfRule>
  </conditionalFormatting>
  <conditionalFormatting sqref="C760">
    <cfRule type="containsErrors" dxfId="16" priority="13">
      <formula>ISERROR(C760)</formula>
    </cfRule>
  </conditionalFormatting>
  <conditionalFormatting sqref="C814">
    <cfRule type="containsErrors" dxfId="15" priority="12">
      <formula>ISERROR(C814)</formula>
    </cfRule>
  </conditionalFormatting>
  <conditionalFormatting sqref="C868">
    <cfRule type="containsErrors" dxfId="14" priority="11">
      <formula>ISERROR(C868)</formula>
    </cfRule>
  </conditionalFormatting>
  <conditionalFormatting sqref="C922">
    <cfRule type="containsErrors" dxfId="13" priority="10">
      <formula>ISERROR(C922)</formula>
    </cfRule>
  </conditionalFormatting>
  <conditionalFormatting sqref="C976">
    <cfRule type="containsErrors" dxfId="12" priority="9">
      <formula>ISERROR(C976)</formula>
    </cfRule>
  </conditionalFormatting>
  <conditionalFormatting sqref="C1030">
    <cfRule type="containsErrors" dxfId="11" priority="8">
      <formula>ISERROR(C1030)</formula>
    </cfRule>
  </conditionalFormatting>
  <conditionalFormatting sqref="C1084">
    <cfRule type="containsErrors" dxfId="10" priority="7">
      <formula>ISERROR(C1084)</formula>
    </cfRule>
  </conditionalFormatting>
  <conditionalFormatting sqref="C1138">
    <cfRule type="containsErrors" dxfId="9" priority="6">
      <formula>ISERROR(C1138)</formula>
    </cfRule>
  </conditionalFormatting>
  <conditionalFormatting sqref="C1192">
    <cfRule type="containsErrors" dxfId="8" priority="5">
      <formula>ISERROR(C1192)</formula>
    </cfRule>
  </conditionalFormatting>
  <conditionalFormatting sqref="C1246">
    <cfRule type="containsErrors" dxfId="7" priority="4">
      <formula>ISERROR(C1246)</formula>
    </cfRule>
  </conditionalFormatting>
  <conditionalFormatting sqref="C1300">
    <cfRule type="containsErrors" dxfId="6" priority="3">
      <formula>ISERROR(C1300)</formula>
    </cfRule>
  </conditionalFormatting>
  <conditionalFormatting sqref="C1354">
    <cfRule type="containsErrors" dxfId="5" priority="2">
      <formula>ISERROR(C1354)</formula>
    </cfRule>
  </conditionalFormatting>
  <conditionalFormatting sqref="C1408">
    <cfRule type="containsErrors" dxfId="4" priority="1">
      <formula>ISERROR(C1408)</formula>
    </cfRule>
  </conditionalFormatting>
  <pageMargins left="0.23622047244094491" right="0.23622047244094491" top="0.35433070866141736" bottom="0.35433070866141736" header="0.31496062992125984" footer="0.31496062992125984"/>
  <pageSetup paperSize="9" scale="9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A1:AG31"/>
  <sheetViews>
    <sheetView zoomScaleNormal="100" workbookViewId="0">
      <pane ySplit="3" topLeftCell="A4" activePane="bottomLeft" state="frozen"/>
      <selection pane="bottomLeft" activeCell="H1" sqref="H1:R2"/>
    </sheetView>
  </sheetViews>
  <sheetFormatPr defaultRowHeight="15" x14ac:dyDescent="0.25"/>
  <cols>
    <col min="1" max="1" width="5.85546875" style="1" customWidth="1"/>
    <col min="2" max="2" width="23.85546875" style="2" customWidth="1"/>
    <col min="3" max="3" width="11.140625" style="1" customWidth="1"/>
    <col min="4" max="4" width="9.140625" style="1" customWidth="1"/>
    <col min="5" max="10" width="11.7109375" style="1" customWidth="1"/>
    <col min="11" max="11" width="11.7109375" style="1" hidden="1" customWidth="1"/>
    <col min="12" max="13" width="11.7109375" style="1" customWidth="1"/>
    <col min="14" max="15" width="11.7109375" style="1" hidden="1" customWidth="1"/>
    <col min="16" max="17" width="8.28515625" style="1" customWidth="1"/>
    <col min="18" max="23" width="11.7109375" style="1" customWidth="1"/>
    <col min="24" max="24" width="8.28515625" style="1" customWidth="1"/>
    <col min="25" max="25" width="9.140625" style="1" customWidth="1"/>
    <col min="26" max="28" width="11.7109375" style="1" customWidth="1"/>
    <col min="29" max="33" width="17.42578125" style="2" customWidth="1"/>
    <col min="34" max="16384" width="9.140625" style="2"/>
  </cols>
  <sheetData>
    <row r="1" spans="1:33" x14ac:dyDescent="0.25">
      <c r="B1" s="389" t="s">
        <v>239</v>
      </c>
      <c r="C1" s="390">
        <f>Tidsregistrering!A3</f>
        <v>43753</v>
      </c>
      <c r="D1" s="391"/>
      <c r="E1" s="390">
        <f>Tidsregistrering!B3</f>
        <v>43783</v>
      </c>
      <c r="F1" s="391"/>
      <c r="H1" s="395" t="str">
        <f>Beregningsdata!E2</f>
        <v>Test</v>
      </c>
      <c r="I1" s="396"/>
      <c r="J1" s="396"/>
      <c r="K1" s="396"/>
      <c r="L1" s="396"/>
      <c r="M1" s="396"/>
      <c r="N1" s="396"/>
      <c r="O1" s="396"/>
      <c r="P1" s="396"/>
      <c r="Q1" s="396"/>
      <c r="R1" s="397"/>
    </row>
    <row r="2" spans="1:33" x14ac:dyDescent="0.25">
      <c r="B2" s="389"/>
      <c r="C2" s="391"/>
      <c r="D2" s="391"/>
      <c r="E2" s="391"/>
      <c r="F2" s="391"/>
      <c r="H2" s="398"/>
      <c r="I2" s="399"/>
      <c r="J2" s="399"/>
      <c r="K2" s="399"/>
      <c r="L2" s="399"/>
      <c r="M2" s="399"/>
      <c r="N2" s="399"/>
      <c r="O2" s="399"/>
      <c r="P2" s="399"/>
      <c r="Q2" s="399"/>
      <c r="R2" s="400"/>
      <c r="AC2" s="392" t="s">
        <v>240</v>
      </c>
      <c r="AD2" s="393"/>
      <c r="AE2" s="393"/>
      <c r="AF2" s="393"/>
      <c r="AG2" s="394"/>
    </row>
    <row r="3" spans="1:33" ht="45" x14ac:dyDescent="0.25">
      <c r="B3" s="117" t="s">
        <v>0</v>
      </c>
      <c r="C3" s="118" t="s">
        <v>6</v>
      </c>
      <c r="D3" s="118" t="s">
        <v>1</v>
      </c>
      <c r="E3" s="119" t="s">
        <v>121</v>
      </c>
      <c r="F3" s="119" t="s">
        <v>112</v>
      </c>
      <c r="G3" s="119" t="s">
        <v>122</v>
      </c>
      <c r="H3" s="119" t="s">
        <v>136</v>
      </c>
      <c r="I3" s="119" t="s">
        <v>137</v>
      </c>
      <c r="J3" s="119" t="s">
        <v>138</v>
      </c>
      <c r="K3" s="119" t="s">
        <v>123</v>
      </c>
      <c r="L3" s="119" t="s">
        <v>113</v>
      </c>
      <c r="M3" s="119" t="s">
        <v>125</v>
      </c>
      <c r="N3" s="119" t="s">
        <v>114</v>
      </c>
      <c r="O3" s="119" t="s">
        <v>124</v>
      </c>
      <c r="P3" s="120" t="s">
        <v>242</v>
      </c>
      <c r="Q3" s="121" t="s">
        <v>243</v>
      </c>
      <c r="R3" s="121" t="s">
        <v>47</v>
      </c>
      <c r="S3" s="121" t="s">
        <v>119</v>
      </c>
      <c r="T3" s="121" t="s">
        <v>120</v>
      </c>
      <c r="U3" s="121" t="s">
        <v>66</v>
      </c>
      <c r="V3" s="122" t="s">
        <v>118</v>
      </c>
      <c r="W3" s="123" t="s">
        <v>85</v>
      </c>
      <c r="X3" s="123" t="s">
        <v>107</v>
      </c>
      <c r="Y3" s="123" t="s">
        <v>111</v>
      </c>
      <c r="Z3" s="119" t="s">
        <v>115</v>
      </c>
      <c r="AA3" s="119" t="s">
        <v>116</v>
      </c>
      <c r="AB3" s="119" t="s">
        <v>117</v>
      </c>
      <c r="AC3" s="117" t="str">
        <f>Beregningsdata!B21</f>
        <v>Rengøring</v>
      </c>
      <c r="AD3" s="117" t="str">
        <f>Beregningsdata!C21</f>
        <v>Ventilation</v>
      </c>
      <c r="AE3" s="117" t="str">
        <f>Beregningsdata!D21</f>
        <v>Vinduespolering</v>
      </c>
      <c r="AF3" s="117" t="str">
        <f>Beregningsdata!E21</f>
        <v>Rengøring</v>
      </c>
      <c r="AG3" s="117" t="str">
        <f>Beregningsdata!F21</f>
        <v>Graffiti</v>
      </c>
    </row>
    <row r="4" spans="1:33" x14ac:dyDescent="0.25">
      <c r="A4" s="1">
        <v>1</v>
      </c>
      <c r="B4" s="26" t="str">
        <f>MedarbejderData!B8</f>
        <v>Niels Nielsen</v>
      </c>
      <c r="C4" s="6" t="str">
        <f>MedarbejderData!C8</f>
        <v>l1</v>
      </c>
      <c r="D4" s="6">
        <f>MedarbejderData!D8</f>
        <v>2000</v>
      </c>
      <c r="E4" s="27">
        <f>Lønsedler!B9</f>
        <v>97.5</v>
      </c>
      <c r="F4" s="28">
        <f>Lønsedler!B10</f>
        <v>0</v>
      </c>
      <c r="G4" s="28">
        <f>Lønsedler!B11</f>
        <v>0</v>
      </c>
      <c r="H4" s="28">
        <f>Lønsedler!B12</f>
        <v>0</v>
      </c>
      <c r="I4" s="28">
        <f>Lønsedler!B13</f>
        <v>0</v>
      </c>
      <c r="J4" s="28">
        <f>Lønsedler!B14</f>
        <v>1</v>
      </c>
      <c r="K4" s="28">
        <f>Lønsedler!B15</f>
        <v>0</v>
      </c>
      <c r="L4" s="28">
        <f>Lønsedler!B24</f>
        <v>0</v>
      </c>
      <c r="M4" s="28">
        <f>Lønsedler!B37</f>
        <v>0</v>
      </c>
      <c r="N4" s="28">
        <f>Lønsedler!B20</f>
        <v>0</v>
      </c>
      <c r="O4" s="28">
        <f>Lønsedler!B21</f>
        <v>0</v>
      </c>
      <c r="P4" s="28">
        <f>Lønsedler!B16</f>
        <v>0</v>
      </c>
      <c r="Q4" s="28">
        <f>Lønsedler!B17</f>
        <v>0</v>
      </c>
      <c r="R4" s="28">
        <f>Lønsedler!B18</f>
        <v>0</v>
      </c>
      <c r="S4" s="28">
        <f>Lønsedler!B22</f>
        <v>15</v>
      </c>
      <c r="T4" s="28">
        <f>Lønsedler!B23</f>
        <v>10</v>
      </c>
      <c r="U4" s="28">
        <f>Lønsedler!B26</f>
        <v>0</v>
      </c>
      <c r="V4" s="28">
        <f>Lønsedler!B33</f>
        <v>0</v>
      </c>
      <c r="W4" s="28">
        <f>Lønsedler!B34</f>
        <v>0</v>
      </c>
      <c r="X4" s="28">
        <f>Lønsedler!B35</f>
        <v>0</v>
      </c>
      <c r="Y4" s="28">
        <f>Lønsedler!B36</f>
        <v>0</v>
      </c>
      <c r="Z4" s="115">
        <f>Lønsedler!B38</f>
        <v>0</v>
      </c>
      <c r="AA4" s="115">
        <f>Lønsedler!B39</f>
        <v>0</v>
      </c>
      <c r="AB4" s="115">
        <f>Lønsedler!B40</f>
        <v>0</v>
      </c>
      <c r="AC4" s="219">
        <f>Tidsregistrering!E45</f>
        <v>82</v>
      </c>
      <c r="AD4" s="219">
        <f>Tidsregistrering!F45</f>
        <v>20.5</v>
      </c>
      <c r="AE4" s="219">
        <f>Tidsregistrering!G45</f>
        <v>0</v>
      </c>
      <c r="AF4" s="26"/>
      <c r="AG4" s="26"/>
    </row>
    <row r="5" spans="1:33" x14ac:dyDescent="0.25">
      <c r="A5" s="1">
        <v>2</v>
      </c>
      <c r="B5" s="29" t="str">
        <f>MedarbejderData!B9</f>
        <v>n2</v>
      </c>
      <c r="C5" s="30" t="str">
        <f>MedarbejderData!C9</f>
        <v>l2</v>
      </c>
      <c r="D5" s="30" t="str">
        <f>MedarbejderData!D9</f>
        <v>a2</v>
      </c>
      <c r="E5" s="31">
        <f>Lønsedler!B63</f>
        <v>0</v>
      </c>
      <c r="F5" s="32">
        <f>Lønsedler!B64</f>
        <v>0</v>
      </c>
      <c r="G5" s="32">
        <f>Lønsedler!B65</f>
        <v>0</v>
      </c>
      <c r="H5" s="32">
        <f>Lønsedler!B66</f>
        <v>0</v>
      </c>
      <c r="I5" s="32">
        <f>Lønsedler!B67</f>
        <v>0</v>
      </c>
      <c r="J5" s="32">
        <f>Lønsedler!B68</f>
        <v>1</v>
      </c>
      <c r="K5" s="32">
        <f>Lønsedler!B69</f>
        <v>0</v>
      </c>
      <c r="L5" s="32">
        <f>Lønsedler!B78</f>
        <v>0</v>
      </c>
      <c r="M5" s="32">
        <f>Lønsedler!B91</f>
        <v>0</v>
      </c>
      <c r="N5" s="32">
        <f>Lønsedler!B74</f>
        <v>0</v>
      </c>
      <c r="O5" s="32">
        <f>Lønsedler!B75</f>
        <v>0</v>
      </c>
      <c r="P5" s="32">
        <f>Lønsedler!B70</f>
        <v>0</v>
      </c>
      <c r="Q5" s="32">
        <f>Lønsedler!B71</f>
        <v>0</v>
      </c>
      <c r="R5" s="32">
        <f>Lønsedler!B72</f>
        <v>0</v>
      </c>
      <c r="S5" s="32">
        <f>Lønsedler!B76</f>
        <v>0</v>
      </c>
      <c r="T5" s="32">
        <f>Lønsedler!B77</f>
        <v>0</v>
      </c>
      <c r="U5" s="32">
        <f>Lønsedler!B80</f>
        <v>0</v>
      </c>
      <c r="V5" s="32">
        <f>Lønsedler!B87</f>
        <v>0</v>
      </c>
      <c r="W5" s="32">
        <f>Lønsedler!B88</f>
        <v>0</v>
      </c>
      <c r="X5" s="32">
        <f>Lønsedler!B89</f>
        <v>0</v>
      </c>
      <c r="Y5" s="32">
        <f>Lønsedler!B90</f>
        <v>0</v>
      </c>
      <c r="Z5" s="116">
        <f>Lønsedler!B92</f>
        <v>0</v>
      </c>
      <c r="AA5" s="116">
        <f>Lønsedler!B93</f>
        <v>0</v>
      </c>
      <c r="AB5" s="116">
        <f>Lønsedler!B94</f>
        <v>0</v>
      </c>
      <c r="AC5" s="220">
        <f>Tidsregistrering!E92</f>
        <v>0</v>
      </c>
      <c r="AD5" s="220">
        <f>Tidsregistrering!F92</f>
        <v>0</v>
      </c>
      <c r="AE5" s="220">
        <f>Tidsregistrering!G92</f>
        <v>0</v>
      </c>
      <c r="AF5" s="29"/>
      <c r="AG5" s="29"/>
    </row>
    <row r="6" spans="1:33" x14ac:dyDescent="0.25">
      <c r="A6" s="1">
        <v>3</v>
      </c>
      <c r="B6" s="35" t="str">
        <f>MedarbejderData!B10</f>
        <v>n3</v>
      </c>
      <c r="C6" s="6" t="str">
        <f>MedarbejderData!C10</f>
        <v>l3</v>
      </c>
      <c r="D6" s="6" t="str">
        <f>MedarbejderData!D10</f>
        <v>a3</v>
      </c>
      <c r="E6" s="27">
        <f>Lønsedler!B117</f>
        <v>0</v>
      </c>
      <c r="F6" s="28">
        <f>Lønsedler!B118</f>
        <v>0</v>
      </c>
      <c r="G6" s="28">
        <f>Lønsedler!B119</f>
        <v>0</v>
      </c>
      <c r="H6" s="28" t="e">
        <f ca="1">Lønsedler!B120</f>
        <v>#NAME?</v>
      </c>
      <c r="I6" s="28" t="e">
        <f ca="1">Lønsedler!B121</f>
        <v>#NAME?</v>
      </c>
      <c r="J6" s="28" t="e">
        <f ca="1">Lønsedler!B122</f>
        <v>#NAME?</v>
      </c>
      <c r="K6" s="28">
        <f>Lønsedler!B123</f>
        <v>0</v>
      </c>
      <c r="L6" s="28">
        <f>Lønsedler!B132</f>
        <v>0</v>
      </c>
      <c r="M6" s="28">
        <f>Lønsedler!B145</f>
        <v>0</v>
      </c>
      <c r="N6" s="28">
        <f>Lønsedler!B128</f>
        <v>0</v>
      </c>
      <c r="O6" s="28">
        <f>Lønsedler!B129</f>
        <v>0</v>
      </c>
      <c r="P6" s="28">
        <f>Lønsedler!B124</f>
        <v>0</v>
      </c>
      <c r="Q6" s="28">
        <f>Lønsedler!B125</f>
        <v>0</v>
      </c>
      <c r="R6" s="28">
        <f>Lønsedler!B126</f>
        <v>0</v>
      </c>
      <c r="S6" s="28">
        <f>Lønsedler!B130</f>
        <v>0</v>
      </c>
      <c r="T6" s="28">
        <f>Lønsedler!B131</f>
        <v>0</v>
      </c>
      <c r="U6" s="28">
        <f>Lønsedler!B134</f>
        <v>0</v>
      </c>
      <c r="V6" s="28">
        <f>Lønsedler!B141</f>
        <v>0</v>
      </c>
      <c r="W6" s="28">
        <f>Lønsedler!B142</f>
        <v>0</v>
      </c>
      <c r="X6" s="28">
        <f>Lønsedler!B143</f>
        <v>0</v>
      </c>
      <c r="Y6" s="28">
        <f>Lønsedler!B144</f>
        <v>0</v>
      </c>
      <c r="Z6" s="115">
        <f>Lønsedler!B146</f>
        <v>0</v>
      </c>
      <c r="AA6" s="115">
        <f>Lønsedler!B147</f>
        <v>0</v>
      </c>
      <c r="AB6" s="115">
        <f>Lønsedler!B148</f>
        <v>0</v>
      </c>
      <c r="AC6" s="219">
        <f>Tidsregistrering!E139</f>
        <v>0</v>
      </c>
      <c r="AD6" s="219">
        <f>Tidsregistrering!F139</f>
        <v>0</v>
      </c>
      <c r="AE6" s="219">
        <f>Tidsregistrering!G139</f>
        <v>0</v>
      </c>
      <c r="AF6" s="26"/>
      <c r="AG6" s="26"/>
    </row>
    <row r="7" spans="1:33" x14ac:dyDescent="0.25">
      <c r="A7" s="1">
        <v>4</v>
      </c>
      <c r="B7" s="34" t="str">
        <f>MedarbejderData!B11</f>
        <v>n4</v>
      </c>
      <c r="C7" s="30" t="str">
        <f>MedarbejderData!C11</f>
        <v>l4</v>
      </c>
      <c r="D7" s="30" t="str">
        <f>MedarbejderData!D11</f>
        <v>a4</v>
      </c>
      <c r="E7" s="31">
        <f>Lønsedler!B171</f>
        <v>0</v>
      </c>
      <c r="F7" s="32">
        <f>Lønsedler!B172</f>
        <v>0</v>
      </c>
      <c r="G7" s="32">
        <f>Lønsedler!B173</f>
        <v>0</v>
      </c>
      <c r="H7" s="32" t="e">
        <f ca="1">Lønsedler!B174</f>
        <v>#NAME?</v>
      </c>
      <c r="I7" s="32" t="e">
        <f ca="1">Lønsedler!B175</f>
        <v>#NAME?</v>
      </c>
      <c r="J7" s="32" t="e">
        <f ca="1">Lønsedler!B176</f>
        <v>#NAME?</v>
      </c>
      <c r="K7" s="32">
        <f>Lønsedler!B177</f>
        <v>0</v>
      </c>
      <c r="L7" s="32">
        <f>Lønsedler!B186</f>
        <v>0</v>
      </c>
      <c r="M7" s="32">
        <f>Lønsedler!B199</f>
        <v>0</v>
      </c>
      <c r="N7" s="32">
        <f>Lønsedler!B182</f>
        <v>0</v>
      </c>
      <c r="O7" s="32">
        <f>Lønsedler!B183</f>
        <v>0</v>
      </c>
      <c r="P7" s="32">
        <f>Lønsedler!B178</f>
        <v>0</v>
      </c>
      <c r="Q7" s="32">
        <f>Lønsedler!B179</f>
        <v>0</v>
      </c>
      <c r="R7" s="32">
        <f>Lønsedler!B180</f>
        <v>0</v>
      </c>
      <c r="S7" s="32">
        <f>Lønsedler!B184</f>
        <v>0</v>
      </c>
      <c r="T7" s="32">
        <f>Lønsedler!B185</f>
        <v>0</v>
      </c>
      <c r="U7" s="32">
        <f>Lønsedler!B188</f>
        <v>0</v>
      </c>
      <c r="V7" s="32">
        <f>Lønsedler!B195</f>
        <v>0</v>
      </c>
      <c r="W7" s="32">
        <f>Lønsedler!B196</f>
        <v>0</v>
      </c>
      <c r="X7" s="32">
        <f>Lønsedler!B197</f>
        <v>0</v>
      </c>
      <c r="Y7" s="32">
        <f>Lønsedler!B198</f>
        <v>0</v>
      </c>
      <c r="Z7" s="116">
        <f>Lønsedler!B200</f>
        <v>0</v>
      </c>
      <c r="AA7" s="116">
        <f>Lønsedler!B201</f>
        <v>0</v>
      </c>
      <c r="AB7" s="116">
        <f>Lønsedler!B202</f>
        <v>0</v>
      </c>
      <c r="AC7" s="220">
        <f>Tidsregistrering!E186</f>
        <v>0</v>
      </c>
      <c r="AD7" s="220">
        <f>Tidsregistrering!F186</f>
        <v>0</v>
      </c>
      <c r="AE7" s="220">
        <f>Tidsregistrering!G186</f>
        <v>0</v>
      </c>
      <c r="AF7" s="29"/>
      <c r="AG7" s="29"/>
    </row>
    <row r="8" spans="1:33" x14ac:dyDescent="0.25">
      <c r="A8" s="1">
        <v>5</v>
      </c>
      <c r="B8" s="35" t="str">
        <f>MedarbejderData!B12</f>
        <v>n5</v>
      </c>
      <c r="C8" s="6" t="str">
        <f>MedarbejderData!C12</f>
        <v>l5</v>
      </c>
      <c r="D8" s="6" t="str">
        <f>MedarbejderData!D12</f>
        <v>a5</v>
      </c>
      <c r="E8" s="27">
        <f>Lønsedler!B225</f>
        <v>0</v>
      </c>
      <c r="F8" s="28">
        <f>Lønsedler!B226</f>
        <v>0</v>
      </c>
      <c r="G8" s="28">
        <f>Lønsedler!B227</f>
        <v>0</v>
      </c>
      <c r="H8" s="28" t="e">
        <f ca="1">Lønsedler!B228</f>
        <v>#NAME?</v>
      </c>
      <c r="I8" s="28" t="e">
        <f ca="1">Lønsedler!B229</f>
        <v>#NAME?</v>
      </c>
      <c r="J8" s="28" t="e">
        <f ca="1">Lønsedler!B230</f>
        <v>#NAME?</v>
      </c>
      <c r="K8" s="28">
        <f>Lønsedler!B231</f>
        <v>0</v>
      </c>
      <c r="L8" s="28">
        <f>Lønsedler!B240</f>
        <v>0</v>
      </c>
      <c r="M8" s="28">
        <f>Lønsedler!B253</f>
        <v>0</v>
      </c>
      <c r="N8" s="28">
        <f>Lønsedler!B236</f>
        <v>0</v>
      </c>
      <c r="O8" s="28">
        <f>Lønsedler!B237</f>
        <v>0</v>
      </c>
      <c r="P8" s="28">
        <f>Lønsedler!B232</f>
        <v>0</v>
      </c>
      <c r="Q8" s="28">
        <f>Lønsedler!B233</f>
        <v>0</v>
      </c>
      <c r="R8" s="28">
        <f>Lønsedler!B234</f>
        <v>0</v>
      </c>
      <c r="S8" s="28">
        <f>Lønsedler!B238</f>
        <v>0</v>
      </c>
      <c r="T8" s="28">
        <f>Lønsedler!B239</f>
        <v>0</v>
      </c>
      <c r="U8" s="28">
        <f>Lønsedler!B242</f>
        <v>0</v>
      </c>
      <c r="V8" s="28">
        <f>Lønsedler!B249</f>
        <v>0</v>
      </c>
      <c r="W8" s="28">
        <f>Lønsedler!B250</f>
        <v>0</v>
      </c>
      <c r="X8" s="28">
        <f>Lønsedler!B251</f>
        <v>0</v>
      </c>
      <c r="Y8" s="28">
        <f>Lønsedler!B252</f>
        <v>0</v>
      </c>
      <c r="Z8" s="115">
        <f>Lønsedler!B254</f>
        <v>0</v>
      </c>
      <c r="AA8" s="115">
        <f>Lønsedler!B255</f>
        <v>0</v>
      </c>
      <c r="AB8" s="115">
        <f>Lønsedler!B256</f>
        <v>0</v>
      </c>
      <c r="AC8" s="219">
        <f>Tidsregistrering!E233</f>
        <v>0</v>
      </c>
      <c r="AD8" s="219">
        <f>Tidsregistrering!F233</f>
        <v>0</v>
      </c>
      <c r="AE8" s="219">
        <f>Tidsregistrering!G233</f>
        <v>0</v>
      </c>
      <c r="AF8" s="26"/>
      <c r="AG8" s="26"/>
    </row>
    <row r="9" spans="1:33" x14ac:dyDescent="0.25">
      <c r="A9" s="1">
        <v>6</v>
      </c>
      <c r="B9" s="34" t="str">
        <f>MedarbejderData!B13</f>
        <v>n6</v>
      </c>
      <c r="C9" s="30" t="str">
        <f>MedarbejderData!C13</f>
        <v>l6</v>
      </c>
      <c r="D9" s="30" t="str">
        <f>MedarbejderData!D13</f>
        <v>a6</v>
      </c>
      <c r="E9" s="31">
        <f>Lønsedler!B279</f>
        <v>0</v>
      </c>
      <c r="F9" s="32">
        <f>Lønsedler!B280</f>
        <v>0</v>
      </c>
      <c r="G9" s="32">
        <f>Lønsedler!B281</f>
        <v>0</v>
      </c>
      <c r="H9" s="32" t="e">
        <f ca="1">Lønsedler!B282</f>
        <v>#NAME?</v>
      </c>
      <c r="I9" s="32" t="e">
        <f ca="1">Lønsedler!B283</f>
        <v>#NAME?</v>
      </c>
      <c r="J9" s="32" t="e">
        <f ca="1">Lønsedler!B284</f>
        <v>#NAME?</v>
      </c>
      <c r="K9" s="32">
        <f>Lønsedler!B285</f>
        <v>0</v>
      </c>
      <c r="L9" s="32">
        <f>Lønsedler!B294</f>
        <v>0</v>
      </c>
      <c r="M9" s="32">
        <f>Lønsedler!B307</f>
        <v>0</v>
      </c>
      <c r="N9" s="32">
        <f>Lønsedler!B290</f>
        <v>0</v>
      </c>
      <c r="O9" s="32">
        <f>Lønsedler!B291</f>
        <v>0</v>
      </c>
      <c r="P9" s="32">
        <f>Lønsedler!B286</f>
        <v>0</v>
      </c>
      <c r="Q9" s="32">
        <f>Lønsedler!B287</f>
        <v>0</v>
      </c>
      <c r="R9" s="32">
        <f>Lønsedler!B288</f>
        <v>0</v>
      </c>
      <c r="S9" s="32">
        <f>Lønsedler!B292</f>
        <v>0</v>
      </c>
      <c r="T9" s="32">
        <f>Lønsedler!B293</f>
        <v>0</v>
      </c>
      <c r="U9" s="32">
        <f>Lønsedler!B296</f>
        <v>0</v>
      </c>
      <c r="V9" s="32">
        <f>Lønsedler!B303</f>
        <v>0</v>
      </c>
      <c r="W9" s="32">
        <f>Lønsedler!B304</f>
        <v>0</v>
      </c>
      <c r="X9" s="32">
        <f>Lønsedler!B305</f>
        <v>0</v>
      </c>
      <c r="Y9" s="32">
        <f>Lønsedler!B306</f>
        <v>0</v>
      </c>
      <c r="Z9" s="116">
        <f>Lønsedler!B308</f>
        <v>0</v>
      </c>
      <c r="AA9" s="116">
        <f>Lønsedler!B309</f>
        <v>0</v>
      </c>
      <c r="AB9" s="116">
        <f>Lønsedler!B310</f>
        <v>0</v>
      </c>
      <c r="AC9" s="220">
        <f>Tidsregistrering!E280</f>
        <v>0</v>
      </c>
      <c r="AD9" s="220">
        <f>Tidsregistrering!F280</f>
        <v>0</v>
      </c>
      <c r="AE9" s="220">
        <f>Tidsregistrering!G280</f>
        <v>0</v>
      </c>
      <c r="AF9" s="29"/>
      <c r="AG9" s="29"/>
    </row>
    <row r="10" spans="1:33" x14ac:dyDescent="0.25">
      <c r="A10" s="1">
        <v>7</v>
      </c>
      <c r="B10" s="35" t="str">
        <f>MedarbejderData!B14</f>
        <v>n7</v>
      </c>
      <c r="C10" s="6" t="str">
        <f>MedarbejderData!C14</f>
        <v>l7</v>
      </c>
      <c r="D10" s="6" t="str">
        <f>MedarbejderData!D14</f>
        <v>a7</v>
      </c>
      <c r="E10" s="27">
        <f>Lønsedler!B333</f>
        <v>0</v>
      </c>
      <c r="F10" s="28">
        <f>Lønsedler!B334</f>
        <v>0</v>
      </c>
      <c r="G10" s="28">
        <f>Lønsedler!B335</f>
        <v>0</v>
      </c>
      <c r="H10" s="28" t="e">
        <f ca="1">Lønsedler!B336</f>
        <v>#NAME?</v>
      </c>
      <c r="I10" s="28" t="e">
        <f ca="1">Lønsedler!B337</f>
        <v>#NAME?</v>
      </c>
      <c r="J10" s="28" t="e">
        <f ca="1">Lønsedler!B338</f>
        <v>#NAME?</v>
      </c>
      <c r="K10" s="28">
        <f>Lønsedler!B339</f>
        <v>0</v>
      </c>
      <c r="L10" s="28">
        <f>Lønsedler!B348</f>
        <v>0</v>
      </c>
      <c r="M10" s="28">
        <f>Lønsedler!B361</f>
        <v>0</v>
      </c>
      <c r="N10" s="28">
        <f>Lønsedler!B344</f>
        <v>0</v>
      </c>
      <c r="O10" s="28">
        <f>Lønsedler!B345</f>
        <v>0</v>
      </c>
      <c r="P10" s="28">
        <f>Lønsedler!B340</f>
        <v>0</v>
      </c>
      <c r="Q10" s="28">
        <f>Lønsedler!B341</f>
        <v>0</v>
      </c>
      <c r="R10" s="28">
        <f>Lønsedler!B342</f>
        <v>0</v>
      </c>
      <c r="S10" s="28">
        <f>Lønsedler!B346</f>
        <v>0</v>
      </c>
      <c r="T10" s="28">
        <f>Lønsedler!B347</f>
        <v>0</v>
      </c>
      <c r="U10" s="28">
        <f>Lønsedler!B350</f>
        <v>0</v>
      </c>
      <c r="V10" s="28">
        <f>Lønsedler!B357</f>
        <v>0</v>
      </c>
      <c r="W10" s="28">
        <f>Lønsedler!B358</f>
        <v>0</v>
      </c>
      <c r="X10" s="28">
        <f>Lønsedler!B359</f>
        <v>0</v>
      </c>
      <c r="Y10" s="28">
        <f>Lønsedler!B360</f>
        <v>0</v>
      </c>
      <c r="Z10" s="115">
        <f>Lønsedler!B362</f>
        <v>0</v>
      </c>
      <c r="AA10" s="115">
        <f>Lønsedler!B363</f>
        <v>0</v>
      </c>
      <c r="AB10" s="115">
        <f>Lønsedler!B364</f>
        <v>0</v>
      </c>
      <c r="AC10" s="219">
        <f>Tidsregistrering!E327</f>
        <v>0</v>
      </c>
      <c r="AD10" s="219">
        <f>Tidsregistrering!F327</f>
        <v>0</v>
      </c>
      <c r="AE10" s="219">
        <f>Tidsregistrering!G327</f>
        <v>0</v>
      </c>
      <c r="AF10" s="26"/>
      <c r="AG10" s="26"/>
    </row>
    <row r="11" spans="1:33" x14ac:dyDescent="0.25">
      <c r="A11" s="1">
        <v>8</v>
      </c>
      <c r="B11" s="34" t="str">
        <f>MedarbejderData!B15</f>
        <v>n8</v>
      </c>
      <c r="C11" s="30" t="str">
        <f>MedarbejderData!C15</f>
        <v>l8</v>
      </c>
      <c r="D11" s="30" t="str">
        <f>MedarbejderData!D15</f>
        <v>a8</v>
      </c>
      <c r="E11" s="31">
        <f>Lønsedler!B387</f>
        <v>0</v>
      </c>
      <c r="F11" s="32">
        <f>Lønsedler!B388</f>
        <v>0</v>
      </c>
      <c r="G11" s="32">
        <f>Lønsedler!B389</f>
        <v>0</v>
      </c>
      <c r="H11" s="32" t="e">
        <f ca="1">Lønsedler!B390</f>
        <v>#NAME?</v>
      </c>
      <c r="I11" s="32" t="e">
        <f ca="1">Lønsedler!B391</f>
        <v>#NAME?</v>
      </c>
      <c r="J11" s="32" t="e">
        <f ca="1">Lønsedler!B392</f>
        <v>#NAME?</v>
      </c>
      <c r="K11" s="32">
        <f>Lønsedler!B393</f>
        <v>0</v>
      </c>
      <c r="L11" s="32">
        <f>Lønsedler!B402</f>
        <v>0</v>
      </c>
      <c r="M11" s="32">
        <f>Lønsedler!B415</f>
        <v>0</v>
      </c>
      <c r="N11" s="32">
        <f>Lønsedler!B398</f>
        <v>0</v>
      </c>
      <c r="O11" s="32">
        <f>Lønsedler!B399</f>
        <v>0</v>
      </c>
      <c r="P11" s="32">
        <f>Lønsedler!B394</f>
        <v>0</v>
      </c>
      <c r="Q11" s="32">
        <f>Lønsedler!B395</f>
        <v>0</v>
      </c>
      <c r="R11" s="32">
        <f>Lønsedler!B396</f>
        <v>0</v>
      </c>
      <c r="S11" s="32">
        <f>Lønsedler!B400</f>
        <v>0</v>
      </c>
      <c r="T11" s="32">
        <f>Lønsedler!B401</f>
        <v>0</v>
      </c>
      <c r="U11" s="32">
        <f>Lønsedler!B404</f>
        <v>0</v>
      </c>
      <c r="V11" s="32">
        <f>Lønsedler!B411</f>
        <v>0</v>
      </c>
      <c r="W11" s="32">
        <f>Lønsedler!B412</f>
        <v>0</v>
      </c>
      <c r="X11" s="32">
        <f>Lønsedler!B413</f>
        <v>0</v>
      </c>
      <c r="Y11" s="32">
        <f>Lønsedler!B414</f>
        <v>0</v>
      </c>
      <c r="Z11" s="116">
        <f>Lønsedler!B416</f>
        <v>0</v>
      </c>
      <c r="AA11" s="116">
        <f>Lønsedler!B417</f>
        <v>0</v>
      </c>
      <c r="AB11" s="116">
        <f>Lønsedler!B418</f>
        <v>0</v>
      </c>
      <c r="AC11" s="29"/>
      <c r="AD11" s="29"/>
      <c r="AE11" s="29"/>
      <c r="AF11" s="29"/>
      <c r="AG11" s="29"/>
    </row>
    <row r="12" spans="1:33" x14ac:dyDescent="0.25">
      <c r="A12" s="1">
        <v>9</v>
      </c>
      <c r="B12" s="35" t="str">
        <f>MedarbejderData!B16</f>
        <v>n9</v>
      </c>
      <c r="C12" s="6" t="str">
        <f>MedarbejderData!C16</f>
        <v>l9</v>
      </c>
      <c r="D12" s="6" t="str">
        <f>MedarbejderData!D16</f>
        <v>a9</v>
      </c>
      <c r="E12" s="27">
        <f>Lønsedler!B441</f>
        <v>0</v>
      </c>
      <c r="F12" s="28">
        <f>Lønsedler!B442</f>
        <v>0</v>
      </c>
      <c r="G12" s="28">
        <f>Lønsedler!B443</f>
        <v>0</v>
      </c>
      <c r="H12" s="28" t="e">
        <f ca="1">Lønsedler!B444</f>
        <v>#NAME?</v>
      </c>
      <c r="I12" s="28" t="e">
        <f ca="1">Lønsedler!B445</f>
        <v>#NAME?</v>
      </c>
      <c r="J12" s="28" t="e">
        <f ca="1">Lønsedler!B446</f>
        <v>#NAME?</v>
      </c>
      <c r="K12" s="28">
        <f>Lønsedler!B447</f>
        <v>0</v>
      </c>
      <c r="L12" s="28">
        <f>Lønsedler!B456</f>
        <v>0</v>
      </c>
      <c r="M12" s="28">
        <f>Lønsedler!B469</f>
        <v>0</v>
      </c>
      <c r="N12" s="28">
        <f>Lønsedler!B452</f>
        <v>0</v>
      </c>
      <c r="O12" s="28">
        <f>Lønsedler!B453</f>
        <v>0</v>
      </c>
      <c r="P12" s="28">
        <f>Lønsedler!B448</f>
        <v>0</v>
      </c>
      <c r="Q12" s="28">
        <f>Lønsedler!B449</f>
        <v>0</v>
      </c>
      <c r="R12" s="28">
        <f>Lønsedler!B450</f>
        <v>0</v>
      </c>
      <c r="S12" s="28">
        <f>Lønsedler!B454</f>
        <v>0</v>
      </c>
      <c r="T12" s="28">
        <f>Lønsedler!B455</f>
        <v>0</v>
      </c>
      <c r="U12" s="28">
        <f>Lønsedler!B458</f>
        <v>0</v>
      </c>
      <c r="V12" s="28">
        <f>Lønsedler!B465</f>
        <v>0</v>
      </c>
      <c r="W12" s="28">
        <f>Lønsedler!B466</f>
        <v>0</v>
      </c>
      <c r="X12" s="28">
        <f>Lønsedler!B467</f>
        <v>0</v>
      </c>
      <c r="Y12" s="28">
        <f>Lønsedler!B468</f>
        <v>0</v>
      </c>
      <c r="Z12" s="115">
        <f>Lønsedler!B470</f>
        <v>0</v>
      </c>
      <c r="AA12" s="115">
        <f>Lønsedler!B471</f>
        <v>0</v>
      </c>
      <c r="AB12" s="115">
        <f>Lønsedler!B472</f>
        <v>0</v>
      </c>
      <c r="AC12" s="26"/>
      <c r="AD12" s="26"/>
      <c r="AE12" s="26"/>
      <c r="AF12" s="26"/>
      <c r="AG12" s="26"/>
    </row>
    <row r="13" spans="1:33" x14ac:dyDescent="0.25">
      <c r="A13" s="1">
        <v>10</v>
      </c>
      <c r="B13" s="34" t="str">
        <f>MedarbejderData!B17</f>
        <v>n10</v>
      </c>
      <c r="C13" s="30" t="str">
        <f>MedarbejderData!C17</f>
        <v>l10</v>
      </c>
      <c r="D13" s="30" t="str">
        <f>MedarbejderData!D17</f>
        <v>a10</v>
      </c>
      <c r="E13" s="31">
        <f>Lønsedler!B495</f>
        <v>0</v>
      </c>
      <c r="F13" s="32">
        <f>Lønsedler!B496</f>
        <v>0</v>
      </c>
      <c r="G13" s="32">
        <f>Lønsedler!B497</f>
        <v>0</v>
      </c>
      <c r="H13" s="32" t="e">
        <f ca="1">Lønsedler!B498</f>
        <v>#NAME?</v>
      </c>
      <c r="I13" s="32" t="e">
        <f ca="1">Lønsedler!B499</f>
        <v>#NAME?</v>
      </c>
      <c r="J13" s="32" t="e">
        <f ca="1">Lønsedler!B500</f>
        <v>#NAME?</v>
      </c>
      <c r="K13" s="32">
        <f>Lønsedler!B501</f>
        <v>0</v>
      </c>
      <c r="L13" s="32">
        <f>Lønsedler!B510</f>
        <v>0</v>
      </c>
      <c r="M13" s="32">
        <f>Lønsedler!B523</f>
        <v>0</v>
      </c>
      <c r="N13" s="32">
        <f>Lønsedler!B506</f>
        <v>0</v>
      </c>
      <c r="O13" s="32">
        <f>Lønsedler!B507</f>
        <v>0</v>
      </c>
      <c r="P13" s="32">
        <f>Lønsedler!B502</f>
        <v>0</v>
      </c>
      <c r="Q13" s="32">
        <f>Lønsedler!B503</f>
        <v>0</v>
      </c>
      <c r="R13" s="32">
        <f>Lønsedler!B504</f>
        <v>0</v>
      </c>
      <c r="S13" s="32">
        <f>Lønsedler!B508</f>
        <v>0</v>
      </c>
      <c r="T13" s="32">
        <f>Lønsedler!B509</f>
        <v>0</v>
      </c>
      <c r="U13" s="32">
        <f>Lønsedler!B512</f>
        <v>0</v>
      </c>
      <c r="V13" s="32">
        <f>Lønsedler!B519</f>
        <v>0</v>
      </c>
      <c r="W13" s="32">
        <f>Lønsedler!B520</f>
        <v>0</v>
      </c>
      <c r="X13" s="32">
        <f>Lønsedler!B521</f>
        <v>0</v>
      </c>
      <c r="Y13" s="32">
        <f>Lønsedler!B522</f>
        <v>0</v>
      </c>
      <c r="Z13" s="116">
        <f>Lønsedler!B524</f>
        <v>0</v>
      </c>
      <c r="AA13" s="116">
        <f>Lønsedler!B525</f>
        <v>0</v>
      </c>
      <c r="AB13" s="116">
        <f>Lønsedler!B526</f>
        <v>0</v>
      </c>
      <c r="AC13" s="29"/>
      <c r="AD13" s="29"/>
      <c r="AE13" s="29"/>
      <c r="AF13" s="29"/>
      <c r="AG13" s="29"/>
    </row>
    <row r="14" spans="1:33" x14ac:dyDescent="0.25">
      <c r="A14" s="1">
        <v>11</v>
      </c>
      <c r="B14" s="35" t="str">
        <f>MedarbejderData!B18</f>
        <v>n11</v>
      </c>
      <c r="C14" s="6" t="str">
        <f>MedarbejderData!C18</f>
        <v>l11</v>
      </c>
      <c r="D14" s="6" t="str">
        <f>MedarbejderData!D18</f>
        <v>a11</v>
      </c>
      <c r="E14" s="27">
        <f>Lønsedler!B549</f>
        <v>0</v>
      </c>
      <c r="F14" s="28">
        <f>Lønsedler!B550</f>
        <v>0</v>
      </c>
      <c r="G14" s="28">
        <f>Lønsedler!B551</f>
        <v>0</v>
      </c>
      <c r="H14" s="28" t="e">
        <f ca="1">Lønsedler!B552</f>
        <v>#NAME?</v>
      </c>
      <c r="I14" s="28" t="e">
        <f ca="1">Lønsedler!B553</f>
        <v>#NAME?</v>
      </c>
      <c r="J14" s="28" t="e">
        <f ca="1">Lønsedler!B554</f>
        <v>#NAME?</v>
      </c>
      <c r="K14" s="28">
        <f>Lønsedler!B555</f>
        <v>0</v>
      </c>
      <c r="L14" s="28">
        <f>Lønsedler!B564</f>
        <v>0</v>
      </c>
      <c r="M14" s="28">
        <f>Lønsedler!B577</f>
        <v>0</v>
      </c>
      <c r="N14" s="28">
        <f>Lønsedler!B560</f>
        <v>0</v>
      </c>
      <c r="O14" s="28">
        <f>Lønsedler!B561</f>
        <v>0</v>
      </c>
      <c r="P14" s="28">
        <f>Lønsedler!B556</f>
        <v>0</v>
      </c>
      <c r="Q14" s="28">
        <f>Lønsedler!B557</f>
        <v>0</v>
      </c>
      <c r="R14" s="28">
        <f>Lønsedler!B558</f>
        <v>0</v>
      </c>
      <c r="S14" s="28">
        <f>Lønsedler!B562</f>
        <v>0</v>
      </c>
      <c r="T14" s="28">
        <f>Lønsedler!B563</f>
        <v>0</v>
      </c>
      <c r="U14" s="28">
        <f>Lønsedler!B566</f>
        <v>0</v>
      </c>
      <c r="V14" s="28">
        <f>Lønsedler!B573</f>
        <v>0</v>
      </c>
      <c r="W14" s="28">
        <f>Lønsedler!B574</f>
        <v>0</v>
      </c>
      <c r="X14" s="28">
        <f>Lønsedler!B575</f>
        <v>0</v>
      </c>
      <c r="Y14" s="28">
        <f>Lønsedler!B576</f>
        <v>0</v>
      </c>
      <c r="Z14" s="115">
        <f>Lønsedler!B578</f>
        <v>0</v>
      </c>
      <c r="AA14" s="115">
        <f>Lønsedler!B579</f>
        <v>0</v>
      </c>
      <c r="AB14" s="115">
        <f>Lønsedler!B580</f>
        <v>0</v>
      </c>
      <c r="AC14" s="26"/>
      <c r="AD14" s="26"/>
      <c r="AE14" s="26"/>
      <c r="AF14" s="26"/>
      <c r="AG14" s="26"/>
    </row>
    <row r="15" spans="1:33" x14ac:dyDescent="0.25">
      <c r="A15" s="1">
        <v>12</v>
      </c>
      <c r="B15" s="34" t="str">
        <f>MedarbejderData!B19</f>
        <v>n12</v>
      </c>
      <c r="C15" s="30" t="str">
        <f>MedarbejderData!C19</f>
        <v>l12</v>
      </c>
      <c r="D15" s="30" t="str">
        <f>MedarbejderData!D19</f>
        <v>a12</v>
      </c>
      <c r="E15" s="31">
        <f>Lønsedler!B603</f>
        <v>0</v>
      </c>
      <c r="F15" s="32">
        <f>Lønsedler!B604</f>
        <v>0</v>
      </c>
      <c r="G15" s="32">
        <f>Lønsedler!B605</f>
        <v>0</v>
      </c>
      <c r="H15" s="32" t="e">
        <f ca="1">Lønsedler!B606</f>
        <v>#NAME?</v>
      </c>
      <c r="I15" s="32" t="e">
        <f ca="1">Lønsedler!B607</f>
        <v>#NAME?</v>
      </c>
      <c r="J15" s="32" t="e">
        <f ca="1">Lønsedler!B608</f>
        <v>#NAME?</v>
      </c>
      <c r="K15" s="32">
        <f>Lønsedler!B609</f>
        <v>0</v>
      </c>
      <c r="L15" s="32">
        <f>Lønsedler!B618</f>
        <v>0</v>
      </c>
      <c r="M15" s="32">
        <f>Lønsedler!B631</f>
        <v>0</v>
      </c>
      <c r="N15" s="32">
        <f>Lønsedler!B614</f>
        <v>0</v>
      </c>
      <c r="O15" s="32">
        <f>Lønsedler!B615</f>
        <v>0</v>
      </c>
      <c r="P15" s="32">
        <f>Lønsedler!B610</f>
        <v>0</v>
      </c>
      <c r="Q15" s="32">
        <f>Lønsedler!B611</f>
        <v>0</v>
      </c>
      <c r="R15" s="32">
        <f>Lønsedler!B612</f>
        <v>0</v>
      </c>
      <c r="S15" s="32">
        <f>Lønsedler!B616</f>
        <v>0</v>
      </c>
      <c r="T15" s="32">
        <f>Lønsedler!B617</f>
        <v>0</v>
      </c>
      <c r="U15" s="32">
        <f>Lønsedler!B620</f>
        <v>0</v>
      </c>
      <c r="V15" s="32">
        <f>Lønsedler!B627</f>
        <v>0</v>
      </c>
      <c r="W15" s="32">
        <f>Lønsedler!B628</f>
        <v>0</v>
      </c>
      <c r="X15" s="32">
        <f>Lønsedler!B629</f>
        <v>0</v>
      </c>
      <c r="Y15" s="32">
        <f>Lønsedler!B630</f>
        <v>0</v>
      </c>
      <c r="Z15" s="116">
        <f>Lønsedler!B632</f>
        <v>0</v>
      </c>
      <c r="AA15" s="116">
        <f>Lønsedler!B633</f>
        <v>0</v>
      </c>
      <c r="AB15" s="116">
        <f>Lønsedler!B634</f>
        <v>0</v>
      </c>
      <c r="AC15" s="29"/>
      <c r="AD15" s="29"/>
      <c r="AE15" s="29"/>
      <c r="AF15" s="29"/>
      <c r="AG15" s="29"/>
    </row>
    <row r="16" spans="1:33" x14ac:dyDescent="0.25">
      <c r="A16" s="1">
        <v>13</v>
      </c>
      <c r="B16" s="35" t="str">
        <f>MedarbejderData!B20</f>
        <v>n13</v>
      </c>
      <c r="C16" s="6" t="str">
        <f>MedarbejderData!C20</f>
        <v>l13</v>
      </c>
      <c r="D16" s="6" t="str">
        <f>MedarbejderData!D20</f>
        <v>a13</v>
      </c>
      <c r="E16" s="27">
        <f>Lønsedler!B657</f>
        <v>0</v>
      </c>
      <c r="F16" s="28">
        <f>Lønsedler!B658</f>
        <v>0</v>
      </c>
      <c r="G16" s="28">
        <f>Lønsedler!B659</f>
        <v>0</v>
      </c>
      <c r="H16" s="28" t="e">
        <f ca="1">Lønsedler!B660</f>
        <v>#NAME?</v>
      </c>
      <c r="I16" s="28" t="e">
        <f ca="1">Lønsedler!B661</f>
        <v>#NAME?</v>
      </c>
      <c r="J16" s="28" t="e">
        <f ca="1">Lønsedler!B662</f>
        <v>#NAME?</v>
      </c>
      <c r="K16" s="28">
        <f>Lønsedler!B663</f>
        <v>0</v>
      </c>
      <c r="L16" s="28">
        <f>Lønsedler!B672</f>
        <v>0</v>
      </c>
      <c r="M16" s="28">
        <f>Lønsedler!B685</f>
        <v>0</v>
      </c>
      <c r="N16" s="28">
        <f>Lønsedler!B668</f>
        <v>0</v>
      </c>
      <c r="O16" s="28">
        <f>Lønsedler!B669</f>
        <v>0</v>
      </c>
      <c r="P16" s="28">
        <f>Lønsedler!B664</f>
        <v>0</v>
      </c>
      <c r="Q16" s="28">
        <f>Lønsedler!B665</f>
        <v>0</v>
      </c>
      <c r="R16" s="28">
        <f>Lønsedler!B666</f>
        <v>0</v>
      </c>
      <c r="S16" s="28">
        <f>Lønsedler!B670</f>
        <v>0</v>
      </c>
      <c r="T16" s="28">
        <f>Lønsedler!B671</f>
        <v>0</v>
      </c>
      <c r="U16" s="28">
        <f>Lønsedler!B674</f>
        <v>0</v>
      </c>
      <c r="V16" s="28">
        <f>Lønsedler!B681</f>
        <v>0</v>
      </c>
      <c r="W16" s="28">
        <f>Lønsedler!B681</f>
        <v>0</v>
      </c>
      <c r="X16" s="28">
        <f>Lønsedler!B683</f>
        <v>0</v>
      </c>
      <c r="Y16" s="28">
        <f>Lønsedler!B684</f>
        <v>0</v>
      </c>
      <c r="Z16" s="115">
        <f>Lønsedler!B686</f>
        <v>0</v>
      </c>
      <c r="AA16" s="115">
        <f>Lønsedler!B687</f>
        <v>0</v>
      </c>
      <c r="AB16" s="115">
        <f>Lønsedler!B688</f>
        <v>0</v>
      </c>
      <c r="AC16" s="26"/>
      <c r="AD16" s="26"/>
      <c r="AE16" s="26"/>
      <c r="AF16" s="26"/>
      <c r="AG16" s="26"/>
    </row>
    <row r="17" spans="1:33" x14ac:dyDescent="0.25">
      <c r="A17" s="1">
        <v>14</v>
      </c>
      <c r="B17" s="34" t="str">
        <f>MedarbejderData!B21</f>
        <v>n14</v>
      </c>
      <c r="C17" s="30" t="str">
        <f>MedarbejderData!C21</f>
        <v>l14</v>
      </c>
      <c r="D17" s="30" t="str">
        <f>MedarbejderData!D21</f>
        <v>a14</v>
      </c>
      <c r="E17" s="31">
        <f>Lønsedler!B711</f>
        <v>0</v>
      </c>
      <c r="F17" s="32">
        <f>Lønsedler!B712</f>
        <v>0</v>
      </c>
      <c r="G17" s="32">
        <f>Lønsedler!B713</f>
        <v>0</v>
      </c>
      <c r="H17" s="32" t="e">
        <f ca="1">Lønsedler!B714</f>
        <v>#NAME?</v>
      </c>
      <c r="I17" s="32" t="e">
        <f ca="1">Lønsedler!B715</f>
        <v>#NAME?</v>
      </c>
      <c r="J17" s="32" t="e">
        <f ca="1">Lønsedler!B716</f>
        <v>#NAME?</v>
      </c>
      <c r="K17" s="32">
        <f>Lønsedler!B717</f>
        <v>0</v>
      </c>
      <c r="L17" s="32">
        <f>Lønsedler!B726</f>
        <v>0</v>
      </c>
      <c r="M17" s="32">
        <f>Lønsedler!B739</f>
        <v>0</v>
      </c>
      <c r="N17" s="32">
        <f>Lønsedler!B722</f>
        <v>0</v>
      </c>
      <c r="O17" s="32">
        <f>Lønsedler!B723</f>
        <v>0</v>
      </c>
      <c r="P17" s="32">
        <f>Lønsedler!B718</f>
        <v>0</v>
      </c>
      <c r="Q17" s="32">
        <f>Lønsedler!B719</f>
        <v>0</v>
      </c>
      <c r="R17" s="32">
        <f>Lønsedler!B720</f>
        <v>0</v>
      </c>
      <c r="S17" s="32">
        <f>Lønsedler!B724</f>
        <v>0</v>
      </c>
      <c r="T17" s="32">
        <f>Lønsedler!B725</f>
        <v>0</v>
      </c>
      <c r="U17" s="32">
        <f>Lønsedler!B728</f>
        <v>0</v>
      </c>
      <c r="V17" s="32">
        <f>Lønsedler!B735</f>
        <v>0</v>
      </c>
      <c r="W17" s="32">
        <f>Lønsedler!B736</f>
        <v>0</v>
      </c>
      <c r="X17" s="32">
        <f>Lønsedler!B737</f>
        <v>0</v>
      </c>
      <c r="Y17" s="32">
        <f>Lønsedler!B738</f>
        <v>0</v>
      </c>
      <c r="Z17" s="116">
        <f>Lønsedler!B740</f>
        <v>0</v>
      </c>
      <c r="AA17" s="116">
        <f>Lønsedler!B741</f>
        <v>0</v>
      </c>
      <c r="AB17" s="116">
        <f>Lønsedler!B742</f>
        <v>0</v>
      </c>
      <c r="AC17" s="29"/>
      <c r="AD17" s="29"/>
      <c r="AE17" s="29"/>
      <c r="AF17" s="29"/>
      <c r="AG17" s="29"/>
    </row>
    <row r="18" spans="1:33" x14ac:dyDescent="0.25">
      <c r="A18" s="1">
        <v>15</v>
      </c>
      <c r="B18" s="35" t="str">
        <f>MedarbejderData!B22</f>
        <v>n15</v>
      </c>
      <c r="C18" s="6" t="str">
        <f>MedarbejderData!C22</f>
        <v>l15</v>
      </c>
      <c r="D18" s="6" t="str">
        <f>MedarbejderData!D22</f>
        <v>a15</v>
      </c>
      <c r="E18" s="27">
        <f>Lønsedler!B765</f>
        <v>0</v>
      </c>
      <c r="F18" s="28">
        <f>Lønsedler!B766</f>
        <v>0</v>
      </c>
      <c r="G18" s="28">
        <f>Lønsedler!B767</f>
        <v>0</v>
      </c>
      <c r="H18" s="28" t="e">
        <f ca="1">Lønsedler!B768</f>
        <v>#NAME?</v>
      </c>
      <c r="I18" s="28" t="e">
        <f ca="1">Lønsedler!B769</f>
        <v>#NAME?</v>
      </c>
      <c r="J18" s="28" t="e">
        <f ca="1">Lønsedler!B770</f>
        <v>#NAME?</v>
      </c>
      <c r="K18" s="28">
        <f>Lønsedler!B771</f>
        <v>0</v>
      </c>
      <c r="L18" s="28">
        <f>Lønsedler!B780</f>
        <v>0</v>
      </c>
      <c r="M18" s="28">
        <f>Lønsedler!B793</f>
        <v>0</v>
      </c>
      <c r="N18" s="28">
        <f>Lønsedler!B776</f>
        <v>0</v>
      </c>
      <c r="O18" s="28">
        <f>Lønsedler!B777</f>
        <v>0</v>
      </c>
      <c r="P18" s="28">
        <f>Lønsedler!B772</f>
        <v>0</v>
      </c>
      <c r="Q18" s="28">
        <f>Lønsedler!B773</f>
        <v>0</v>
      </c>
      <c r="R18" s="28">
        <f>Lønsedler!B774</f>
        <v>0</v>
      </c>
      <c r="S18" s="28">
        <f>Lønsedler!B778</f>
        <v>0</v>
      </c>
      <c r="T18" s="28">
        <f>Lønsedler!B779</f>
        <v>0</v>
      </c>
      <c r="U18" s="28">
        <f>Lønsedler!B782</f>
        <v>0</v>
      </c>
      <c r="V18" s="28">
        <f>Lønsedler!B789</f>
        <v>0</v>
      </c>
      <c r="W18" s="28">
        <f>Lønsedler!B790</f>
        <v>0</v>
      </c>
      <c r="X18" s="28">
        <f>Lønsedler!B791</f>
        <v>0</v>
      </c>
      <c r="Y18" s="28">
        <f>Lønsedler!B792</f>
        <v>0</v>
      </c>
      <c r="Z18" s="115">
        <f>Lønsedler!B794</f>
        <v>0</v>
      </c>
      <c r="AA18" s="115">
        <f>Lønsedler!B795</f>
        <v>0</v>
      </c>
      <c r="AB18" s="115">
        <f>Lønsedler!B796</f>
        <v>0</v>
      </c>
      <c r="AC18" s="26"/>
      <c r="AD18" s="26"/>
      <c r="AE18" s="26"/>
      <c r="AF18" s="26"/>
      <c r="AG18" s="26"/>
    </row>
    <row r="19" spans="1:33" x14ac:dyDescent="0.25">
      <c r="A19" s="1">
        <v>16</v>
      </c>
      <c r="B19" s="34" t="str">
        <f>MedarbejderData!B23</f>
        <v>n16</v>
      </c>
      <c r="C19" s="30" t="str">
        <f>MedarbejderData!C23</f>
        <v>l16</v>
      </c>
      <c r="D19" s="30" t="str">
        <f>MedarbejderData!D23</f>
        <v>a16</v>
      </c>
      <c r="E19" s="31">
        <f>Lønsedler!B819</f>
        <v>0</v>
      </c>
      <c r="F19" s="32">
        <f>Lønsedler!B820</f>
        <v>0</v>
      </c>
      <c r="G19" s="32">
        <f>Lønsedler!B821</f>
        <v>0</v>
      </c>
      <c r="H19" s="32" t="e">
        <f ca="1">Lønsedler!B822</f>
        <v>#NAME?</v>
      </c>
      <c r="I19" s="32" t="e">
        <f ca="1">Lønsedler!B823</f>
        <v>#NAME?</v>
      </c>
      <c r="J19" s="32" t="e">
        <f ca="1">Lønsedler!B824</f>
        <v>#NAME?</v>
      </c>
      <c r="K19" s="32">
        <f>Lønsedler!B825</f>
        <v>0</v>
      </c>
      <c r="L19" s="32">
        <f>Lønsedler!B834</f>
        <v>0</v>
      </c>
      <c r="M19" s="32">
        <f>Lønsedler!B847</f>
        <v>0</v>
      </c>
      <c r="N19" s="32">
        <f>Lønsedler!B830</f>
        <v>0</v>
      </c>
      <c r="O19" s="32">
        <f>Lønsedler!B831</f>
        <v>0</v>
      </c>
      <c r="P19" s="32">
        <f>Lønsedler!B826</f>
        <v>0</v>
      </c>
      <c r="Q19" s="32">
        <f>Lønsedler!B827</f>
        <v>0</v>
      </c>
      <c r="R19" s="32">
        <f>Lønsedler!B828</f>
        <v>0</v>
      </c>
      <c r="S19" s="32">
        <f>Lønsedler!B832</f>
        <v>0</v>
      </c>
      <c r="T19" s="32">
        <f>Lønsedler!B833</f>
        <v>0</v>
      </c>
      <c r="U19" s="32">
        <f>Lønsedler!B836</f>
        <v>0</v>
      </c>
      <c r="V19" s="32">
        <f>Lønsedler!B843</f>
        <v>0</v>
      </c>
      <c r="W19" s="32">
        <f>Lønsedler!B844</f>
        <v>0</v>
      </c>
      <c r="X19" s="32">
        <f>Lønsedler!B845</f>
        <v>0</v>
      </c>
      <c r="Y19" s="32">
        <f>Lønsedler!B846</f>
        <v>0</v>
      </c>
      <c r="Z19" s="116">
        <f>Lønsedler!B848</f>
        <v>0</v>
      </c>
      <c r="AA19" s="116">
        <f>Lønsedler!B849</f>
        <v>0</v>
      </c>
      <c r="AB19" s="116">
        <f>Lønsedler!B850</f>
        <v>0</v>
      </c>
      <c r="AC19" s="29"/>
      <c r="AD19" s="29"/>
      <c r="AE19" s="29"/>
      <c r="AF19" s="29"/>
      <c r="AG19" s="29"/>
    </row>
    <row r="20" spans="1:33" x14ac:dyDescent="0.25">
      <c r="A20" s="1">
        <v>17</v>
      </c>
      <c r="B20" s="35" t="str">
        <f>MedarbejderData!B24</f>
        <v>n17</v>
      </c>
      <c r="C20" s="6" t="str">
        <f>MedarbejderData!C24</f>
        <v>l17</v>
      </c>
      <c r="D20" s="6" t="str">
        <f>MedarbejderData!D24</f>
        <v>a17</v>
      </c>
      <c r="E20" s="27">
        <f>Lønsedler!B873</f>
        <v>0</v>
      </c>
      <c r="F20" s="28">
        <f>Lønsedler!B874</f>
        <v>0</v>
      </c>
      <c r="G20" s="28">
        <f>Lønsedler!B875</f>
        <v>0</v>
      </c>
      <c r="H20" s="28" t="e">
        <f ca="1">Lønsedler!B876</f>
        <v>#NAME?</v>
      </c>
      <c r="I20" s="28" t="e">
        <f ca="1">Lønsedler!B877</f>
        <v>#NAME?</v>
      </c>
      <c r="J20" s="28" t="e">
        <f ca="1">Lønsedler!B878</f>
        <v>#NAME?</v>
      </c>
      <c r="K20" s="28">
        <f>Lønsedler!B879</f>
        <v>0</v>
      </c>
      <c r="L20" s="28">
        <f>Lønsedler!B888</f>
        <v>0</v>
      </c>
      <c r="M20" s="28">
        <f>Lønsedler!B901</f>
        <v>0</v>
      </c>
      <c r="N20" s="28">
        <f>Lønsedler!B884</f>
        <v>0</v>
      </c>
      <c r="O20" s="28">
        <f>Lønsedler!B885</f>
        <v>0</v>
      </c>
      <c r="P20" s="28">
        <f>Lønsedler!B880</f>
        <v>0</v>
      </c>
      <c r="Q20" s="28">
        <f>Lønsedler!B881</f>
        <v>0</v>
      </c>
      <c r="R20" s="28">
        <f>Lønsedler!B882</f>
        <v>0</v>
      </c>
      <c r="S20" s="28">
        <f>Lønsedler!B886</f>
        <v>0</v>
      </c>
      <c r="T20" s="28">
        <f>Lønsedler!B887</f>
        <v>0</v>
      </c>
      <c r="U20" s="28">
        <f>Lønsedler!B890</f>
        <v>0</v>
      </c>
      <c r="V20" s="28">
        <f>Lønsedler!B897</f>
        <v>0</v>
      </c>
      <c r="W20" s="28">
        <f>Lønsedler!B898</f>
        <v>0</v>
      </c>
      <c r="X20" s="28">
        <f>Lønsedler!B899</f>
        <v>0</v>
      </c>
      <c r="Y20" s="28">
        <f>Lønsedler!B900</f>
        <v>0</v>
      </c>
      <c r="Z20" s="115">
        <f>Lønsedler!B902</f>
        <v>0</v>
      </c>
      <c r="AA20" s="115">
        <f>Lønsedler!B903</f>
        <v>0</v>
      </c>
      <c r="AB20" s="115">
        <f>Lønsedler!B904</f>
        <v>0</v>
      </c>
      <c r="AC20" s="26"/>
      <c r="AD20" s="26"/>
      <c r="AE20" s="26"/>
      <c r="AF20" s="26"/>
      <c r="AG20" s="26"/>
    </row>
    <row r="21" spans="1:33" x14ac:dyDescent="0.25">
      <c r="A21" s="1">
        <v>18</v>
      </c>
      <c r="B21" s="34" t="str">
        <f>MedarbejderData!B25</f>
        <v>n18</v>
      </c>
      <c r="C21" s="30" t="str">
        <f>MedarbejderData!C25</f>
        <v>l18</v>
      </c>
      <c r="D21" s="30" t="str">
        <f>MedarbejderData!D25</f>
        <v>a18</v>
      </c>
      <c r="E21" s="31">
        <f>Lønsedler!B927</f>
        <v>0</v>
      </c>
      <c r="F21" s="32">
        <f>Lønsedler!B928</f>
        <v>0</v>
      </c>
      <c r="G21" s="32">
        <f>Lønsedler!B929</f>
        <v>0</v>
      </c>
      <c r="H21" s="32" t="e">
        <f ca="1">Lønsedler!B930</f>
        <v>#NAME?</v>
      </c>
      <c r="I21" s="32" t="e">
        <f ca="1">Lønsedler!B931</f>
        <v>#NAME?</v>
      </c>
      <c r="J21" s="32" t="e">
        <f ca="1">Lønsedler!B932</f>
        <v>#NAME?</v>
      </c>
      <c r="K21" s="32">
        <f>Lønsedler!B933</f>
        <v>0</v>
      </c>
      <c r="L21" s="32">
        <f>Lønsedler!B942</f>
        <v>0</v>
      </c>
      <c r="M21" s="32">
        <f>Lønsedler!B955</f>
        <v>0</v>
      </c>
      <c r="N21" s="32">
        <f>Lønsedler!B938</f>
        <v>0</v>
      </c>
      <c r="O21" s="32">
        <f>Lønsedler!B939</f>
        <v>0</v>
      </c>
      <c r="P21" s="32">
        <f>Lønsedler!B934</f>
        <v>0</v>
      </c>
      <c r="Q21" s="32">
        <f>Lønsedler!B935</f>
        <v>0</v>
      </c>
      <c r="R21" s="32">
        <f>Lønsedler!B936</f>
        <v>0</v>
      </c>
      <c r="S21" s="32">
        <f>Lønsedler!B940</f>
        <v>0</v>
      </c>
      <c r="T21" s="32">
        <f>Lønsedler!B941</f>
        <v>0</v>
      </c>
      <c r="U21" s="32">
        <f>Lønsedler!B944</f>
        <v>0</v>
      </c>
      <c r="V21" s="32">
        <f>Lønsedler!B951</f>
        <v>0</v>
      </c>
      <c r="W21" s="32">
        <f>Lønsedler!B952</f>
        <v>0</v>
      </c>
      <c r="X21" s="32">
        <f>Lønsedler!B953</f>
        <v>0</v>
      </c>
      <c r="Y21" s="32">
        <f>Lønsedler!B954</f>
        <v>0</v>
      </c>
      <c r="Z21" s="116">
        <f>Lønsedler!B956</f>
        <v>0</v>
      </c>
      <c r="AA21" s="116">
        <f>Lønsedler!B957</f>
        <v>0</v>
      </c>
      <c r="AB21" s="116">
        <f>Lønsedler!B958</f>
        <v>0</v>
      </c>
      <c r="AC21" s="29"/>
      <c r="AD21" s="29"/>
      <c r="AE21" s="29"/>
      <c r="AF21" s="29"/>
      <c r="AG21" s="29"/>
    </row>
    <row r="22" spans="1:33" x14ac:dyDescent="0.25">
      <c r="A22" s="1">
        <v>19</v>
      </c>
      <c r="B22" s="35" t="str">
        <f>MedarbejderData!B26</f>
        <v>n19</v>
      </c>
      <c r="C22" s="6" t="str">
        <f>MedarbejderData!C26</f>
        <v>l19</v>
      </c>
      <c r="D22" s="6" t="str">
        <f>MedarbejderData!D26</f>
        <v>a19</v>
      </c>
      <c r="E22" s="27">
        <f>Lønsedler!B981</f>
        <v>0</v>
      </c>
      <c r="F22" s="28">
        <f>Lønsedler!B982</f>
        <v>0</v>
      </c>
      <c r="G22" s="28">
        <f>Lønsedler!B983</f>
        <v>0</v>
      </c>
      <c r="H22" s="28" t="e">
        <f ca="1">Lønsedler!B984</f>
        <v>#NAME?</v>
      </c>
      <c r="I22" s="28" t="e">
        <f ca="1">Lønsedler!B985</f>
        <v>#NAME?</v>
      </c>
      <c r="J22" s="28" t="e">
        <f ca="1">Lønsedler!B986</f>
        <v>#NAME?</v>
      </c>
      <c r="K22" s="28">
        <f>Lønsedler!B987</f>
        <v>0</v>
      </c>
      <c r="L22" s="28">
        <f>Lønsedler!B996</f>
        <v>0</v>
      </c>
      <c r="M22" s="28">
        <f>Lønsedler!B1009</f>
        <v>0</v>
      </c>
      <c r="N22" s="28">
        <f>Lønsedler!B992</f>
        <v>0</v>
      </c>
      <c r="O22" s="28">
        <f>Lønsedler!B993</f>
        <v>0</v>
      </c>
      <c r="P22" s="28">
        <f>Lønsedler!B988</f>
        <v>0</v>
      </c>
      <c r="Q22" s="28">
        <f>Lønsedler!B989</f>
        <v>0</v>
      </c>
      <c r="R22" s="28">
        <f>Lønsedler!B990</f>
        <v>0</v>
      </c>
      <c r="S22" s="28">
        <f>Lønsedler!B994</f>
        <v>0</v>
      </c>
      <c r="T22" s="28">
        <f>Lønsedler!B995</f>
        <v>0</v>
      </c>
      <c r="U22" s="28">
        <f>Lønsedler!B998</f>
        <v>0</v>
      </c>
      <c r="V22" s="28">
        <f>Lønsedler!B1005</f>
        <v>0</v>
      </c>
      <c r="W22" s="28">
        <f>Lønsedler!B1006</f>
        <v>0</v>
      </c>
      <c r="X22" s="28">
        <f>Lønsedler!B1007</f>
        <v>0</v>
      </c>
      <c r="Y22" s="28">
        <f>Lønsedler!B1008</f>
        <v>0</v>
      </c>
      <c r="Z22" s="115">
        <f>Lønsedler!B1010</f>
        <v>0</v>
      </c>
      <c r="AA22" s="115">
        <f>Lønsedler!B1011</f>
        <v>0</v>
      </c>
      <c r="AB22" s="115">
        <f>Lønsedler!B1012</f>
        <v>0</v>
      </c>
      <c r="AC22" s="26"/>
      <c r="AD22" s="26"/>
      <c r="AE22" s="26"/>
      <c r="AF22" s="26"/>
      <c r="AG22" s="26"/>
    </row>
    <row r="23" spans="1:33" x14ac:dyDescent="0.25">
      <c r="A23" s="1">
        <v>20</v>
      </c>
      <c r="B23" s="34" t="str">
        <f>MedarbejderData!B27</f>
        <v>n20</v>
      </c>
      <c r="C23" s="30" t="str">
        <f>MedarbejderData!C27</f>
        <v>l20</v>
      </c>
      <c r="D23" s="30" t="str">
        <f>MedarbejderData!D27</f>
        <v>a20</v>
      </c>
      <c r="E23" s="31">
        <f>Lønsedler!B1035</f>
        <v>0</v>
      </c>
      <c r="F23" s="32">
        <f>Lønsedler!B1036</f>
        <v>0</v>
      </c>
      <c r="G23" s="32">
        <f>Lønsedler!B1037</f>
        <v>0</v>
      </c>
      <c r="H23" s="32" t="e">
        <f ca="1">Lønsedler!B1038</f>
        <v>#NAME?</v>
      </c>
      <c r="I23" s="32" t="e">
        <f ca="1">Lønsedler!B1039</f>
        <v>#NAME?</v>
      </c>
      <c r="J23" s="32" t="e">
        <f ca="1">Lønsedler!B1040</f>
        <v>#NAME?</v>
      </c>
      <c r="K23" s="32">
        <f>Lønsedler!B1041</f>
        <v>0</v>
      </c>
      <c r="L23" s="32">
        <f>Lønsedler!B1050</f>
        <v>0</v>
      </c>
      <c r="M23" s="32">
        <f>Lønsedler!B1063</f>
        <v>0</v>
      </c>
      <c r="N23" s="32">
        <f>Lønsedler!B1046</f>
        <v>0</v>
      </c>
      <c r="O23" s="32">
        <f>Lønsedler!B1047</f>
        <v>0</v>
      </c>
      <c r="P23" s="32">
        <f>Lønsedler!B1042</f>
        <v>0</v>
      </c>
      <c r="Q23" s="32">
        <f>Lønsedler!B1043</f>
        <v>0</v>
      </c>
      <c r="R23" s="32">
        <f>Lønsedler!B1044</f>
        <v>0</v>
      </c>
      <c r="S23" s="32">
        <f>Lønsedler!B1048</f>
        <v>0</v>
      </c>
      <c r="T23" s="32">
        <f>Lønsedler!B1049</f>
        <v>0</v>
      </c>
      <c r="U23" s="32">
        <f>Lønsedler!B1052</f>
        <v>0</v>
      </c>
      <c r="V23" s="32">
        <f>Lønsedler!B1059</f>
        <v>0</v>
      </c>
      <c r="W23" s="32">
        <f>Lønsedler!B1060</f>
        <v>0</v>
      </c>
      <c r="X23" s="32">
        <f>Lønsedler!B1061</f>
        <v>0</v>
      </c>
      <c r="Y23" s="32">
        <f>Lønsedler!B1062</f>
        <v>0</v>
      </c>
      <c r="Z23" s="116">
        <f>Lønsedler!B1064</f>
        <v>0</v>
      </c>
      <c r="AA23" s="116">
        <f>Lønsedler!B1065</f>
        <v>0</v>
      </c>
      <c r="AB23" s="116">
        <f>Lønsedler!B1066</f>
        <v>0</v>
      </c>
      <c r="AC23" s="29"/>
      <c r="AD23" s="29"/>
      <c r="AE23" s="29"/>
      <c r="AF23" s="29"/>
      <c r="AG23" s="29"/>
    </row>
    <row r="24" spans="1:33" x14ac:dyDescent="0.25">
      <c r="A24" s="1">
        <v>21</v>
      </c>
      <c r="B24" s="35" t="str">
        <f>MedarbejderData!B28</f>
        <v>n21</v>
      </c>
      <c r="C24" s="6" t="str">
        <f>MedarbejderData!C28</f>
        <v>l21</v>
      </c>
      <c r="D24" s="6" t="str">
        <f>MedarbejderData!D28</f>
        <v>a21</v>
      </c>
      <c r="E24" s="27">
        <f>Lønsedler!B1089</f>
        <v>0</v>
      </c>
      <c r="F24" s="28">
        <f>Lønsedler!B1090</f>
        <v>0</v>
      </c>
      <c r="G24" s="28">
        <f>Lønsedler!B1091</f>
        <v>0</v>
      </c>
      <c r="H24" s="28" t="e">
        <f ca="1">Lønsedler!B1092</f>
        <v>#NAME?</v>
      </c>
      <c r="I24" s="28" t="e">
        <f ca="1">Lønsedler!B1093</f>
        <v>#NAME?</v>
      </c>
      <c r="J24" s="28" t="e">
        <f ca="1">Lønsedler!B1094</f>
        <v>#NAME?</v>
      </c>
      <c r="K24" s="28">
        <f>Lønsedler!B1095</f>
        <v>0</v>
      </c>
      <c r="L24" s="28">
        <f>Lønsedler!B1104</f>
        <v>0</v>
      </c>
      <c r="M24" s="28">
        <f>Lønsedler!B1117</f>
        <v>0</v>
      </c>
      <c r="N24" s="28">
        <f>Lønsedler!B1100</f>
        <v>0</v>
      </c>
      <c r="O24" s="28">
        <f>Lønsedler!B1101</f>
        <v>0</v>
      </c>
      <c r="P24" s="28">
        <f>Lønsedler!B1096</f>
        <v>0</v>
      </c>
      <c r="Q24" s="28">
        <f>Lønsedler!B1097</f>
        <v>0</v>
      </c>
      <c r="R24" s="28">
        <f>Lønsedler!B1098</f>
        <v>0</v>
      </c>
      <c r="S24" s="28">
        <f>Lønsedler!B1102</f>
        <v>0</v>
      </c>
      <c r="T24" s="28">
        <f>Lønsedler!B1103</f>
        <v>0</v>
      </c>
      <c r="U24" s="28">
        <f>Lønsedler!B1106</f>
        <v>0</v>
      </c>
      <c r="V24" s="28">
        <f>Lønsedler!B1113</f>
        <v>0</v>
      </c>
      <c r="W24" s="28">
        <f>Lønsedler!B1114</f>
        <v>0</v>
      </c>
      <c r="X24" s="28">
        <f>Lønsedler!B1115</f>
        <v>0</v>
      </c>
      <c r="Y24" s="28">
        <f>Lønsedler!B1116</f>
        <v>0</v>
      </c>
      <c r="Z24" s="115">
        <f>Lønsedler!B1118</f>
        <v>0</v>
      </c>
      <c r="AA24" s="115">
        <f>Lønsedler!B1119</f>
        <v>0</v>
      </c>
      <c r="AB24" s="115">
        <f>Lønsedler!B1120</f>
        <v>0</v>
      </c>
      <c r="AC24" s="26"/>
      <c r="AD24" s="26"/>
      <c r="AE24" s="26"/>
      <c r="AF24" s="26"/>
      <c r="AG24" s="26"/>
    </row>
    <row r="25" spans="1:33" x14ac:dyDescent="0.25">
      <c r="A25" s="1">
        <v>22</v>
      </c>
      <c r="B25" s="34" t="str">
        <f>MedarbejderData!B29</f>
        <v>n22</v>
      </c>
      <c r="C25" s="30" t="str">
        <f>MedarbejderData!C29</f>
        <v>l22</v>
      </c>
      <c r="D25" s="30" t="str">
        <f>MedarbejderData!D29</f>
        <v>a22</v>
      </c>
      <c r="E25" s="31">
        <f>Lønsedler!B1143</f>
        <v>0</v>
      </c>
      <c r="F25" s="32">
        <f>Lønsedler!B1144</f>
        <v>0</v>
      </c>
      <c r="G25" s="32">
        <f>Lønsedler!B1145</f>
        <v>0</v>
      </c>
      <c r="H25" s="32" t="e">
        <f ca="1">Lønsedler!B1146</f>
        <v>#NAME?</v>
      </c>
      <c r="I25" s="32" t="e">
        <f ca="1">Lønsedler!B1147</f>
        <v>#NAME?</v>
      </c>
      <c r="J25" s="32" t="e">
        <f ca="1">Lønsedler!B1148</f>
        <v>#NAME?</v>
      </c>
      <c r="K25" s="32">
        <f>Lønsedler!B1149</f>
        <v>0</v>
      </c>
      <c r="L25" s="32">
        <f>Lønsedler!B1158</f>
        <v>0</v>
      </c>
      <c r="M25" s="32">
        <f>Lønsedler!B1171</f>
        <v>0</v>
      </c>
      <c r="N25" s="32">
        <f>Lønsedler!B1154</f>
        <v>0</v>
      </c>
      <c r="O25" s="32">
        <f>Lønsedler!B1155</f>
        <v>0</v>
      </c>
      <c r="P25" s="32">
        <f>Lønsedler!B1150</f>
        <v>0</v>
      </c>
      <c r="Q25" s="32">
        <f>Lønsedler!B1151</f>
        <v>0</v>
      </c>
      <c r="R25" s="32">
        <f>Lønsedler!B1152</f>
        <v>0</v>
      </c>
      <c r="S25" s="32">
        <f>Lønsedler!B1156</f>
        <v>0</v>
      </c>
      <c r="T25" s="32">
        <f>Lønsedler!B1157</f>
        <v>0</v>
      </c>
      <c r="U25" s="32">
        <f>Lønsedler!B1160</f>
        <v>0</v>
      </c>
      <c r="V25" s="32">
        <f>Lønsedler!B1167</f>
        <v>0</v>
      </c>
      <c r="W25" s="32">
        <f>Lønsedler!B1168</f>
        <v>0</v>
      </c>
      <c r="X25" s="32">
        <f>Lønsedler!B1169</f>
        <v>0</v>
      </c>
      <c r="Y25" s="32">
        <f>Lønsedler!B1170</f>
        <v>0</v>
      </c>
      <c r="Z25" s="116">
        <f>Lønsedler!B1172</f>
        <v>0</v>
      </c>
      <c r="AA25" s="116">
        <f>Lønsedler!B1173</f>
        <v>0</v>
      </c>
      <c r="AB25" s="116">
        <f>Lønsedler!B1174</f>
        <v>0</v>
      </c>
      <c r="AC25" s="29"/>
      <c r="AD25" s="29"/>
      <c r="AE25" s="29"/>
      <c r="AF25" s="29"/>
      <c r="AG25" s="29"/>
    </row>
    <row r="26" spans="1:33" x14ac:dyDescent="0.25">
      <c r="A26" s="1">
        <v>23</v>
      </c>
      <c r="B26" s="35" t="str">
        <f>MedarbejderData!B30</f>
        <v>n23</v>
      </c>
      <c r="C26" s="6" t="str">
        <f>MedarbejderData!C30</f>
        <v>l23</v>
      </c>
      <c r="D26" s="6" t="str">
        <f>MedarbejderData!D30</f>
        <v>a23</v>
      </c>
      <c r="E26" s="27">
        <f>Lønsedler!B1197</f>
        <v>0</v>
      </c>
      <c r="F26" s="28">
        <f>Lønsedler!B1198</f>
        <v>0</v>
      </c>
      <c r="G26" s="28">
        <f>Lønsedler!B1199</f>
        <v>0</v>
      </c>
      <c r="H26" s="28" t="e">
        <f ca="1">Lønsedler!B1200</f>
        <v>#NAME?</v>
      </c>
      <c r="I26" s="28" t="e">
        <f ca="1">Lønsedler!B1201</f>
        <v>#NAME?</v>
      </c>
      <c r="J26" s="28" t="e">
        <f ca="1">Lønsedler!B1202</f>
        <v>#NAME?</v>
      </c>
      <c r="K26" s="28">
        <f>Lønsedler!B1203</f>
        <v>0</v>
      </c>
      <c r="L26" s="28">
        <f>Lønsedler!B1212</f>
        <v>0</v>
      </c>
      <c r="M26" s="28">
        <f>Lønsedler!B1225</f>
        <v>0</v>
      </c>
      <c r="N26" s="28">
        <f>Lønsedler!B1208</f>
        <v>0</v>
      </c>
      <c r="O26" s="28">
        <f>Lønsedler!B1209</f>
        <v>0</v>
      </c>
      <c r="P26" s="28">
        <f>Lønsedler!B1204</f>
        <v>0</v>
      </c>
      <c r="Q26" s="28">
        <f>Lønsedler!B1205</f>
        <v>0</v>
      </c>
      <c r="R26" s="28">
        <f>Lønsedler!B1206</f>
        <v>0</v>
      </c>
      <c r="S26" s="28">
        <f>Lønsedler!B1210</f>
        <v>0</v>
      </c>
      <c r="T26" s="28">
        <f>Lønsedler!B1211</f>
        <v>0</v>
      </c>
      <c r="U26" s="28">
        <f>Lønsedler!B1214</f>
        <v>0</v>
      </c>
      <c r="V26" s="28">
        <f>Lønsedler!B1221</f>
        <v>0</v>
      </c>
      <c r="W26" s="28">
        <f>Lønsedler!B1222</f>
        <v>0</v>
      </c>
      <c r="X26" s="28">
        <f>Lønsedler!B1223</f>
        <v>0</v>
      </c>
      <c r="Y26" s="28">
        <f>Lønsedler!B1224</f>
        <v>0</v>
      </c>
      <c r="Z26" s="115">
        <f>Lønsedler!B1226</f>
        <v>0</v>
      </c>
      <c r="AA26" s="115">
        <f>Lønsedler!B1227</f>
        <v>0</v>
      </c>
      <c r="AB26" s="115">
        <f>Lønsedler!B1228</f>
        <v>0</v>
      </c>
      <c r="AC26" s="26"/>
      <c r="AD26" s="26"/>
      <c r="AE26" s="26"/>
      <c r="AF26" s="26"/>
      <c r="AG26" s="26"/>
    </row>
    <row r="27" spans="1:33" x14ac:dyDescent="0.25">
      <c r="A27" s="1">
        <v>24</v>
      </c>
      <c r="B27" s="34" t="str">
        <f>MedarbejderData!B31</f>
        <v>n24</v>
      </c>
      <c r="C27" s="30" t="str">
        <f>MedarbejderData!C31</f>
        <v>l24</v>
      </c>
      <c r="D27" s="30" t="str">
        <f>MedarbejderData!D31</f>
        <v>a24</v>
      </c>
      <c r="E27" s="31">
        <f>Lønsedler!B1251</f>
        <v>0</v>
      </c>
      <c r="F27" s="32">
        <f>Lønsedler!B1252</f>
        <v>0</v>
      </c>
      <c r="G27" s="32">
        <f>Lønsedler!B1253</f>
        <v>0</v>
      </c>
      <c r="H27" s="32" t="e">
        <f ca="1">Lønsedler!B1254</f>
        <v>#NAME?</v>
      </c>
      <c r="I27" s="32" t="e">
        <f ca="1">Lønsedler!B1255</f>
        <v>#NAME?</v>
      </c>
      <c r="J27" s="32" t="e">
        <f ca="1">Lønsedler!B1256</f>
        <v>#NAME?</v>
      </c>
      <c r="K27" s="32">
        <f>Lønsedler!B1257</f>
        <v>0</v>
      </c>
      <c r="L27" s="32">
        <f>Lønsedler!B1266</f>
        <v>0</v>
      </c>
      <c r="M27" s="32">
        <f>Lønsedler!B1279</f>
        <v>0</v>
      </c>
      <c r="N27" s="32">
        <f>Lønsedler!B1262</f>
        <v>0</v>
      </c>
      <c r="O27" s="32">
        <f>Lønsedler!B1263</f>
        <v>0</v>
      </c>
      <c r="P27" s="32">
        <f>Lønsedler!B1258</f>
        <v>0</v>
      </c>
      <c r="Q27" s="32">
        <f>Lønsedler!B1259</f>
        <v>0</v>
      </c>
      <c r="R27" s="32">
        <f>Lønsedler!B1260</f>
        <v>0</v>
      </c>
      <c r="S27" s="32">
        <f>Lønsedler!B1264</f>
        <v>0</v>
      </c>
      <c r="T27" s="32">
        <f>Lønsedler!B1265</f>
        <v>0</v>
      </c>
      <c r="U27" s="32">
        <f>Lønsedler!B1268</f>
        <v>0</v>
      </c>
      <c r="V27" s="32">
        <f>Lønsedler!B1275</f>
        <v>0</v>
      </c>
      <c r="W27" s="32">
        <f>Lønsedler!B1276</f>
        <v>0</v>
      </c>
      <c r="X27" s="32">
        <f>Lønsedler!B1277</f>
        <v>0</v>
      </c>
      <c r="Y27" s="32">
        <f>Lønsedler!B1278</f>
        <v>0</v>
      </c>
      <c r="Z27" s="116">
        <f>Lønsedler!B1280</f>
        <v>0</v>
      </c>
      <c r="AA27" s="116">
        <f>Lønsedler!B1281</f>
        <v>0</v>
      </c>
      <c r="AB27" s="116">
        <f>Lønsedler!B1282</f>
        <v>0</v>
      </c>
      <c r="AC27" s="29"/>
      <c r="AD27" s="29"/>
      <c r="AE27" s="29"/>
      <c r="AF27" s="29"/>
      <c r="AG27" s="29"/>
    </row>
    <row r="28" spans="1:33" x14ac:dyDescent="0.25">
      <c r="A28" s="1">
        <v>25</v>
      </c>
      <c r="B28" s="35" t="str">
        <f>MedarbejderData!B32</f>
        <v>n25</v>
      </c>
      <c r="C28" s="6" t="str">
        <f>MedarbejderData!C32</f>
        <v>l25</v>
      </c>
      <c r="D28" s="6" t="str">
        <f>MedarbejderData!D32</f>
        <v>a25</v>
      </c>
      <c r="E28" s="27">
        <f>Lønsedler!B1305</f>
        <v>0</v>
      </c>
      <c r="F28" s="28">
        <f>Lønsedler!B1306</f>
        <v>0</v>
      </c>
      <c r="G28" s="28">
        <f>Lønsedler!B1307</f>
        <v>0</v>
      </c>
      <c r="H28" s="28" t="e">
        <f ca="1">Lønsedler!B1308</f>
        <v>#NAME?</v>
      </c>
      <c r="I28" s="28" t="e">
        <f ca="1">Lønsedler!B1309</f>
        <v>#NAME?</v>
      </c>
      <c r="J28" s="28" t="e">
        <f ca="1">Lønsedler!B1310</f>
        <v>#NAME?</v>
      </c>
      <c r="K28" s="28">
        <f>Lønsedler!B1311</f>
        <v>0</v>
      </c>
      <c r="L28" s="28">
        <f>Lønsedler!B1320</f>
        <v>0</v>
      </c>
      <c r="M28" s="28">
        <f>Lønsedler!B1333</f>
        <v>0</v>
      </c>
      <c r="N28" s="28">
        <f>Lønsedler!B1316</f>
        <v>0</v>
      </c>
      <c r="O28" s="28">
        <f>Lønsedler!B1317</f>
        <v>0</v>
      </c>
      <c r="P28" s="28">
        <f>Lønsedler!B1312</f>
        <v>0</v>
      </c>
      <c r="Q28" s="28">
        <f>Lønsedler!B1313</f>
        <v>0</v>
      </c>
      <c r="R28" s="28">
        <f>Lønsedler!B1314</f>
        <v>0</v>
      </c>
      <c r="S28" s="28">
        <f>Lønsedler!B1318</f>
        <v>0</v>
      </c>
      <c r="T28" s="28">
        <f>Lønsedler!B1319</f>
        <v>0</v>
      </c>
      <c r="U28" s="28">
        <f>Lønsedler!B1322</f>
        <v>0</v>
      </c>
      <c r="V28" s="28">
        <f>Lønsedler!B1329</f>
        <v>0</v>
      </c>
      <c r="W28" s="28">
        <f>Lønsedler!B1330</f>
        <v>0</v>
      </c>
      <c r="X28" s="28">
        <f>Lønsedler!B1331</f>
        <v>0</v>
      </c>
      <c r="Y28" s="28">
        <f>Lønsedler!B1332</f>
        <v>0</v>
      </c>
      <c r="Z28" s="115">
        <f>Lønsedler!B1334</f>
        <v>0</v>
      </c>
      <c r="AA28" s="115">
        <f>Lønsedler!B1335</f>
        <v>0</v>
      </c>
      <c r="AB28" s="115">
        <f>Lønsedler!B1336</f>
        <v>0</v>
      </c>
      <c r="AC28" s="26"/>
      <c r="AD28" s="26"/>
      <c r="AE28" s="26"/>
      <c r="AF28" s="26"/>
      <c r="AG28" s="26"/>
    </row>
    <row r="29" spans="1:33" x14ac:dyDescent="0.25">
      <c r="A29" s="1">
        <v>26</v>
      </c>
      <c r="B29" s="34" t="str">
        <f>MedarbejderData!B33</f>
        <v>n26</v>
      </c>
      <c r="C29" s="30" t="str">
        <f>MedarbejderData!C33</f>
        <v>l26</v>
      </c>
      <c r="D29" s="30" t="str">
        <f>MedarbejderData!D33</f>
        <v>a26</v>
      </c>
      <c r="E29" s="31">
        <f>Lønsedler!B1359</f>
        <v>0</v>
      </c>
      <c r="F29" s="32">
        <f>Lønsedler!B1360</f>
        <v>0</v>
      </c>
      <c r="G29" s="32">
        <f>Lønsedler!B1361</f>
        <v>0</v>
      </c>
      <c r="H29" s="32" t="e">
        <f ca="1">Lønsedler!B1362</f>
        <v>#NAME?</v>
      </c>
      <c r="I29" s="32" t="e">
        <f ca="1">Lønsedler!B1363</f>
        <v>#NAME?</v>
      </c>
      <c r="J29" s="32" t="e">
        <f ca="1">Lønsedler!B1364</f>
        <v>#NAME?</v>
      </c>
      <c r="K29" s="32">
        <f>Lønsedler!B1365</f>
        <v>0</v>
      </c>
      <c r="L29" s="32">
        <f>Lønsedler!B1374</f>
        <v>0</v>
      </c>
      <c r="M29" s="33">
        <f>Lønsedler!B1387</f>
        <v>0</v>
      </c>
      <c r="N29" s="32">
        <f>Lønsedler!B1370</f>
        <v>0</v>
      </c>
      <c r="O29" s="32">
        <f>Lønsedler!B1371</f>
        <v>0</v>
      </c>
      <c r="P29" s="32">
        <f>Lønsedler!B1366</f>
        <v>0</v>
      </c>
      <c r="Q29" s="32">
        <f>Lønsedler!B1367</f>
        <v>0</v>
      </c>
      <c r="R29" s="32">
        <f>Lønsedler!B1368</f>
        <v>0</v>
      </c>
      <c r="S29" s="32">
        <f>Lønsedler!B1372</f>
        <v>0</v>
      </c>
      <c r="T29" s="32">
        <f>Lønsedler!B1373</f>
        <v>0</v>
      </c>
      <c r="U29" s="32">
        <f>Lønsedler!B1376</f>
        <v>0</v>
      </c>
      <c r="V29" s="32">
        <f>Lønsedler!B1383</f>
        <v>0</v>
      </c>
      <c r="W29" s="32">
        <f>Lønsedler!B1384</f>
        <v>0</v>
      </c>
      <c r="X29" s="32">
        <f>Lønsedler!B1385</f>
        <v>0</v>
      </c>
      <c r="Y29" s="32">
        <f>Lønsedler!B1386</f>
        <v>0</v>
      </c>
      <c r="Z29" s="116">
        <f>Lønsedler!B1388</f>
        <v>0</v>
      </c>
      <c r="AA29" s="116">
        <f>Lønsedler!B1389</f>
        <v>0</v>
      </c>
      <c r="AB29" s="116">
        <f>Lønsedler!B1390</f>
        <v>0</v>
      </c>
      <c r="AC29" s="29"/>
      <c r="AD29" s="29"/>
      <c r="AE29" s="29"/>
      <c r="AF29" s="29"/>
      <c r="AG29" s="29"/>
    </row>
    <row r="30" spans="1:33" x14ac:dyDescent="0.25">
      <c r="A30" s="1">
        <v>27</v>
      </c>
      <c r="B30" s="35" t="str">
        <f>MedarbejderData!B34</f>
        <v>n27</v>
      </c>
      <c r="C30" s="6" t="str">
        <f>MedarbejderData!C34</f>
        <v>l27</v>
      </c>
      <c r="D30" s="6" t="str">
        <f>MedarbejderData!D34</f>
        <v>a27</v>
      </c>
      <c r="E30" s="27">
        <f>Lønsedler!B1413</f>
        <v>0</v>
      </c>
      <c r="F30" s="28">
        <f>Lønsedler!B1414</f>
        <v>0</v>
      </c>
      <c r="G30" s="28">
        <f>Lønsedler!B1415</f>
        <v>0</v>
      </c>
      <c r="H30" s="28" t="e">
        <f ca="1">Lønsedler!B1416</f>
        <v>#NAME?</v>
      </c>
      <c r="I30" s="28" t="e">
        <f ca="1">Lønsedler!B1417</f>
        <v>#NAME?</v>
      </c>
      <c r="J30" s="28" t="e">
        <f ca="1">Lønsedler!B1418</f>
        <v>#NAME?</v>
      </c>
      <c r="K30" s="28">
        <f>Lønsedler!B1419</f>
        <v>0</v>
      </c>
      <c r="L30" s="28">
        <f>Lønsedler!B1428</f>
        <v>0</v>
      </c>
      <c r="M30" s="28">
        <f>Lønsedler!B1441</f>
        <v>0</v>
      </c>
      <c r="N30" s="28">
        <f>Lønsedler!B1424</f>
        <v>0</v>
      </c>
      <c r="O30" s="28">
        <f>Lønsedler!B1425</f>
        <v>0</v>
      </c>
      <c r="P30" s="28">
        <f>Lønsedler!B1420</f>
        <v>0</v>
      </c>
      <c r="Q30" s="28">
        <f>Lønsedler!B1421</f>
        <v>0</v>
      </c>
      <c r="R30" s="28">
        <f>Lønsedler!B1422</f>
        <v>0</v>
      </c>
      <c r="S30" s="28">
        <f>Lønsedler!B1426</f>
        <v>0</v>
      </c>
      <c r="T30" s="28">
        <f>Lønsedler!B1427</f>
        <v>0</v>
      </c>
      <c r="U30" s="28">
        <f>Lønsedler!B1430</f>
        <v>0</v>
      </c>
      <c r="V30" s="28">
        <f>Lønsedler!B1437</f>
        <v>0</v>
      </c>
      <c r="W30" s="28">
        <f>Lønsedler!B1438</f>
        <v>0</v>
      </c>
      <c r="X30" s="28">
        <f>Lønsedler!B1439</f>
        <v>0</v>
      </c>
      <c r="Y30" s="28">
        <f>Lønsedler!B1440</f>
        <v>0</v>
      </c>
      <c r="Z30" s="115">
        <f>Lønsedler!B1442</f>
        <v>0</v>
      </c>
      <c r="AA30" s="115">
        <f>Lønsedler!B1443</f>
        <v>0</v>
      </c>
      <c r="AB30" s="115">
        <f>Lønsedler!B1444</f>
        <v>0</v>
      </c>
      <c r="AC30" s="26"/>
      <c r="AD30" s="26"/>
      <c r="AE30" s="26"/>
      <c r="AF30" s="26"/>
      <c r="AG30" s="26"/>
    </row>
    <row r="31" spans="1:33" x14ac:dyDescent="0.25">
      <c r="A31" s="1">
        <v>28</v>
      </c>
      <c r="B31" s="34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3"/>
      <c r="AA31" s="33"/>
      <c r="AB31" s="33"/>
      <c r="AC31" s="29">
        <f>SUM(AC4:AC30)</f>
        <v>82</v>
      </c>
      <c r="AD31" s="29">
        <f t="shared" ref="AD31:AG31" si="0">SUM(AD4:AD30)</f>
        <v>20.5</v>
      </c>
      <c r="AE31" s="29">
        <f t="shared" si="0"/>
        <v>0</v>
      </c>
      <c r="AF31" s="29">
        <f t="shared" si="0"/>
        <v>0</v>
      </c>
      <c r="AG31" s="29">
        <f t="shared" si="0"/>
        <v>0</v>
      </c>
    </row>
  </sheetData>
  <mergeCells count="5">
    <mergeCell ref="B1:B2"/>
    <mergeCell ref="C1:D2"/>
    <mergeCell ref="E1:F2"/>
    <mergeCell ref="AC2:AG2"/>
    <mergeCell ref="H1:R2"/>
  </mergeCells>
  <conditionalFormatting sqref="F5:AB5 F7:AB7 F9:AB9 F11:AB11 F13:AB13 F15:AB15 F17:AB17 F19:AB19 F21:AB21 F23:AB23 F25:AB25 F27:AB27 F29:AB29 F31:AB31">
    <cfRule type="cellIs" dxfId="3" priority="2" operator="equal">
      <formula>0</formula>
    </cfRule>
  </conditionalFormatting>
  <conditionalFormatting sqref="F4:AB4 F6:AB6 F8:AB8 F10:AB10 F12:AB12 F14:AB14 F16:AB16 F18:AB18 F20:AB20 F22:AB22 F24:AB24 F26:AB26 F28:AB28 F30:AB30">
    <cfRule type="cellIs" dxfId="2" priority="1" operator="equal">
      <formula>0</formula>
    </cfRule>
  </conditionalFormatting>
  <dataValidations count="1">
    <dataValidation type="list" allowBlank="1" sqref="D5:D1048576">
      <formula1>"Afspadsering,Ferie,Flekstid,Sygemeldt,Barns Sygedag,Barsel,Fri,Ferie Fridag"</formula1>
    </dataValidation>
  </dataValidations>
  <pageMargins left="0.23622047244094491" right="0.23622047244094491" top="0.15748031496062992" bottom="0.15748031496062992" header="0.31496062992125984" footer="0.31496062992125984"/>
  <pageSetup paperSize="274" scale="6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www.EXCELGAARD.dk</Templat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MedarbejderData</vt:lpstr>
      <vt:lpstr>Beregningsdata</vt:lpstr>
      <vt:lpstr>Tidsregistrering</vt:lpstr>
      <vt:lpstr>Lønsedler</vt:lpstr>
      <vt:lpstr>Samlet Løn oversigt</vt:lpstr>
    </vt:vector>
  </TitlesOfParts>
  <Manager>Dan Elgaard</Manager>
  <Company>EXCELGAARD</Company>
  <LinksUpToDate>false</LinksUpToDate>
  <SharedDoc>false</SharedDoc>
  <HyperlinkBase>www.EXCELGAARD.dk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Arbejdstidsskema</dc:title>
  <dc:subject>Arbejdstidsregistrering</dc:subject>
  <dc:creator>Dan Elgaard</dc:creator>
  <cp:keywords>Arbejdstidsskema, Arbejdstidsregistrering</cp:keywords>
  <dc:description>Et skema, der indeholder eksempler på forskellige muligheder i forbindelse med arbejdstidsregistrering.</dc:description>
  <cp:lastModifiedBy>Bjarne Hansen</cp:lastModifiedBy>
  <cp:lastPrinted>2019-10-31T18:58:45Z</cp:lastPrinted>
  <dcterms:created xsi:type="dcterms:W3CDTF">2004-06-14T22:00:00Z</dcterms:created>
  <dcterms:modified xsi:type="dcterms:W3CDTF">2019-11-03T13:14:32Z</dcterms:modified>
  <cp:category>Skema</cp:category>
  <cp:contentStatus>(C) Dan Elgaard   (www.EXCELGAARD.dk)</cp:contentStatus>
</cp:coreProperties>
</file>