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K\Dropbox\toodoom\articles\"/>
    </mc:Choice>
  </mc:AlternateContent>
  <bookViews>
    <workbookView xWindow="0" yWindow="0" windowWidth="24000" windowHeight="9795"/>
  </bookViews>
  <sheets>
    <sheet name="Group Sort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AA11" i="1" l="1"/>
  <c r="Z11" i="1"/>
  <c r="AA9" i="1"/>
  <c r="Z9" i="1"/>
  <c r="AA10" i="1"/>
  <c r="Z10" i="1"/>
  <c r="Z8" i="1"/>
  <c r="AA8" i="1"/>
  <c r="S7" i="1"/>
  <c r="R7" i="1"/>
  <c r="S6" i="1"/>
  <c r="R6" i="1"/>
  <c r="S5" i="1"/>
  <c r="R5" i="1"/>
  <c r="S4" i="1"/>
  <c r="R4" i="1"/>
  <c r="S3" i="1"/>
  <c r="R3" i="1"/>
  <c r="S2" i="1"/>
  <c r="R2" i="1"/>
  <c r="Q3" i="1"/>
  <c r="Q4" i="1"/>
  <c r="Q5" i="1"/>
  <c r="Q6" i="1"/>
  <c r="Q7" i="1"/>
  <c r="Q2" i="1"/>
  <c r="P3" i="1"/>
  <c r="P4" i="1"/>
  <c r="P5" i="1"/>
  <c r="P6" i="1"/>
  <c r="P7" i="1"/>
  <c r="P2" i="1"/>
  <c r="AB11" i="1" l="1"/>
  <c r="W10" i="1"/>
  <c r="X11" i="1"/>
  <c r="X9" i="1"/>
  <c r="AB10" i="1"/>
  <c r="X8" i="1"/>
  <c r="X10" i="1"/>
  <c r="Y10" i="1"/>
  <c r="Y11" i="1"/>
  <c r="W8" i="1"/>
  <c r="Y9" i="1"/>
  <c r="W9" i="1"/>
  <c r="W11" i="1"/>
  <c r="Y8" i="1"/>
  <c r="AB9" i="1"/>
  <c r="AB8" i="1"/>
  <c r="Z4" i="1"/>
  <c r="AA2" i="1"/>
  <c r="X5" i="1"/>
  <c r="AA5" i="1"/>
  <c r="Z5" i="1"/>
  <c r="AA3" i="1"/>
  <c r="AA4" i="1"/>
  <c r="Z2" i="1"/>
  <c r="Z3" i="1"/>
  <c r="Y2" i="1"/>
  <c r="W2" i="1"/>
  <c r="Y3" i="1"/>
  <c r="X3" i="1"/>
  <c r="W3" i="1"/>
  <c r="W5" i="1"/>
  <c r="Y5" i="1"/>
  <c r="X2" i="1"/>
  <c r="Y4" i="1"/>
  <c r="X4" i="1"/>
  <c r="W4" i="1"/>
  <c r="AD10" i="1" l="1"/>
  <c r="AD11" i="1"/>
  <c r="AD9" i="1"/>
  <c r="AD8" i="1"/>
  <c r="AC9" i="1"/>
  <c r="AC11" i="1"/>
  <c r="AC8" i="1"/>
  <c r="AC10" i="1"/>
  <c r="AB4" i="1"/>
  <c r="AB5" i="1"/>
  <c r="AD4" i="1"/>
  <c r="AD5" i="1"/>
  <c r="AB2" i="1"/>
  <c r="AB3" i="1"/>
  <c r="AD2" i="1"/>
  <c r="AD3" i="1"/>
  <c r="AF10" i="1" l="1"/>
  <c r="AF8" i="1"/>
  <c r="AF9" i="1"/>
  <c r="AF11" i="1"/>
  <c r="AC5" i="1"/>
  <c r="AF5" i="1" s="1"/>
  <c r="AC4" i="1"/>
  <c r="AF4" i="1" s="1"/>
  <c r="AC3" i="1"/>
  <c r="AF3" i="1" s="1"/>
  <c r="AC2" i="1"/>
  <c r="AF2" i="1" s="1"/>
  <c r="AG2" i="1" l="1"/>
  <c r="AG11" i="1"/>
  <c r="AG3" i="1"/>
  <c r="AG10" i="1"/>
  <c r="AG4" i="1"/>
  <c r="AG9" i="1"/>
  <c r="AG8" i="1"/>
  <c r="U8" i="1"/>
  <c r="AG5" i="1"/>
  <c r="U10" i="1"/>
  <c r="U11" i="1"/>
  <c r="U9" i="1"/>
  <c r="U2" i="1"/>
  <c r="U5" i="1"/>
  <c r="U3" i="1"/>
  <c r="U4" i="1"/>
  <c r="N12" i="1" l="1"/>
  <c r="N9" i="1"/>
  <c r="N10" i="1"/>
  <c r="N11" i="1"/>
  <c r="N3" i="1"/>
  <c r="N4" i="1"/>
  <c r="N5" i="1"/>
  <c r="N6" i="1"/>
  <c r="K12" i="1"/>
  <c r="M11" i="1"/>
  <c r="J11" i="1"/>
  <c r="L12" i="1"/>
  <c r="K10" i="1"/>
  <c r="M10" i="1"/>
  <c r="L9" i="1"/>
  <c r="I11" i="1"/>
  <c r="I10" i="1"/>
  <c r="I9" i="1"/>
  <c r="J10" i="1"/>
  <c r="K11" i="1"/>
  <c r="L11" i="1"/>
  <c r="J9" i="1"/>
  <c r="M9" i="1"/>
  <c r="J12" i="1"/>
  <c r="K9" i="1"/>
  <c r="L10" i="1"/>
  <c r="M12" i="1"/>
  <c r="I12" i="1"/>
  <c r="L5" i="1"/>
  <c r="K6" i="1"/>
  <c r="I6" i="1"/>
  <c r="K4" i="1"/>
  <c r="K3" i="1"/>
  <c r="J6" i="1"/>
  <c r="L4" i="1"/>
  <c r="I5" i="1"/>
  <c r="L6" i="1"/>
  <c r="M4" i="1"/>
  <c r="M6" i="1"/>
  <c r="K5" i="1"/>
  <c r="I3" i="1"/>
  <c r="L3" i="1"/>
  <c r="I4" i="1"/>
  <c r="M5" i="1"/>
  <c r="J3" i="1"/>
  <c r="M3" i="1"/>
  <c r="J4" i="1"/>
  <c r="J5" i="1"/>
</calcChain>
</file>

<file path=xl/sharedStrings.xml><?xml version="1.0" encoding="utf-8"?>
<sst xmlns="http://schemas.openxmlformats.org/spreadsheetml/2006/main" count="65" uniqueCount="29">
  <si>
    <t>Team 1</t>
  </si>
  <si>
    <t>Team 2</t>
  </si>
  <si>
    <t>Place</t>
  </si>
  <si>
    <t>Team</t>
  </si>
  <si>
    <t>Win</t>
  </si>
  <si>
    <t>Draw</t>
  </si>
  <si>
    <t>Lose</t>
  </si>
  <si>
    <t>GF</t>
  </si>
  <si>
    <t>GA</t>
  </si>
  <si>
    <t>GF - GA</t>
  </si>
  <si>
    <t>Points</t>
  </si>
  <si>
    <t>Goals</t>
  </si>
  <si>
    <t>Rank</t>
  </si>
  <si>
    <t>Goals Rank</t>
  </si>
  <si>
    <t>Alpha</t>
  </si>
  <si>
    <t>Beta</t>
  </si>
  <si>
    <t>Gamma</t>
  </si>
  <si>
    <t>Delta</t>
  </si>
  <si>
    <t>W</t>
  </si>
  <si>
    <t>D</t>
  </si>
  <si>
    <t>L</t>
  </si>
  <si>
    <t>FIFA</t>
  </si>
  <si>
    <t>A</t>
  </si>
  <si>
    <t>B</t>
  </si>
  <si>
    <t>Epsilon</t>
  </si>
  <si>
    <t>Zeta</t>
  </si>
  <si>
    <t>Eta</t>
  </si>
  <si>
    <t>Theta</t>
  </si>
  <si>
    <t>www.excely.com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</si>
</sst>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thin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0" fillId="2" borderId="0" xfId="0" applyNumberFormat="1" applyFill="1" applyAlignment="1">
      <alignment horizontal="center"/>
    </xf>
    <xf numFmtId="0" fontId="0" fillId="0" borderId="16" xfId="0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8"/>
  <sheetViews>
    <sheetView tabSelected="1" workbookViewId="0">
      <selection activeCell="C2" sqref="C2"/>
    </sheetView>
  </sheetViews>
  <sheetFormatPr defaultRowHeight="11.25" outlineLevelCol="1" x14ac:dyDescent="0.2"/>
  <cols>
    <col min="1" max="1" width="2.1640625" customWidth="1"/>
    <col min="2" max="2" width="3.33203125" style="2" customWidth="1"/>
    <col min="3" max="3" width="10.6640625" style="1" customWidth="1"/>
    <col min="4" max="5" width="4" style="2" customWidth="1"/>
    <col min="6" max="6" width="10.6640625" customWidth="1"/>
    <col min="7" max="7" width="2.1640625" customWidth="1"/>
    <col min="8" max="8" width="6.1640625" customWidth="1"/>
    <col min="10" max="12" width="5.83203125" customWidth="1"/>
    <col min="13" max="13" width="8.33203125" customWidth="1"/>
    <col min="14" max="14" width="7.5" customWidth="1"/>
    <col min="15" max="15" width="2.1640625" customWidth="1" outlineLevel="1"/>
    <col min="16" max="17" width="13.33203125" style="3" customWidth="1" outlineLevel="1"/>
    <col min="18" max="19" width="6" style="2" customWidth="1" outlineLevel="1"/>
    <col min="20" max="20" width="2.1640625" customWidth="1" outlineLevel="1"/>
    <col min="21" max="21" width="5.83203125" customWidth="1" outlineLevel="1"/>
    <col min="22" max="22" width="9.33203125" customWidth="1" outlineLevel="1"/>
    <col min="23" max="28" width="8" customWidth="1" outlineLevel="1"/>
    <col min="29" max="29" width="9.83203125" customWidth="1" outlineLevel="1"/>
    <col min="30" max="31" width="8" customWidth="1" outlineLevel="1"/>
    <col min="32" max="32" width="10" customWidth="1" outlineLevel="1"/>
    <col min="33" max="33" width="5.5" customWidth="1" outlineLevel="1"/>
    <col min="34" max="34" width="2.5" customWidth="1"/>
  </cols>
  <sheetData>
    <row r="1" spans="2:33" x14ac:dyDescent="0.2">
      <c r="P1" s="4" t="s">
        <v>0</v>
      </c>
      <c r="Q1" s="4" t="s">
        <v>1</v>
      </c>
      <c r="R1" s="4" t="s">
        <v>11</v>
      </c>
      <c r="S1" s="4" t="s">
        <v>11</v>
      </c>
      <c r="U1" s="4" t="s">
        <v>2</v>
      </c>
      <c r="V1" s="4" t="s">
        <v>3</v>
      </c>
      <c r="W1" s="4" t="s">
        <v>4</v>
      </c>
      <c r="X1" s="4" t="s">
        <v>5</v>
      </c>
      <c r="Y1" s="4" t="s">
        <v>6</v>
      </c>
      <c r="Z1" s="4" t="s">
        <v>7</v>
      </c>
      <c r="AA1" s="4" t="s">
        <v>8</v>
      </c>
      <c r="AB1" s="4" t="s">
        <v>9</v>
      </c>
      <c r="AC1" s="4" t="s">
        <v>13</v>
      </c>
      <c r="AD1" s="4" t="s">
        <v>10</v>
      </c>
      <c r="AE1" s="4" t="s">
        <v>21</v>
      </c>
      <c r="AF1" s="4" t="s">
        <v>12</v>
      </c>
      <c r="AG1" s="6"/>
    </row>
    <row r="2" spans="2:33" x14ac:dyDescent="0.2">
      <c r="B2" s="29" t="s">
        <v>22</v>
      </c>
      <c r="C2" s="22" t="s">
        <v>14</v>
      </c>
      <c r="D2" s="8">
        <v>1</v>
      </c>
      <c r="E2" s="9">
        <v>1</v>
      </c>
      <c r="F2" s="25" t="s">
        <v>15</v>
      </c>
      <c r="H2" s="7" t="s">
        <v>2</v>
      </c>
      <c r="I2" s="7" t="s">
        <v>3</v>
      </c>
      <c r="J2" s="7" t="s">
        <v>18</v>
      </c>
      <c r="K2" s="7" t="s">
        <v>19</v>
      </c>
      <c r="L2" s="7" t="s">
        <v>20</v>
      </c>
      <c r="M2" s="7" t="s">
        <v>9</v>
      </c>
      <c r="N2" s="7" t="s">
        <v>10</v>
      </c>
      <c r="P2" s="3" t="str">
        <f>C2 &amp; IF(OR(D2="",E2=""),"",IF(D2&gt;E2,"_win",IF(D2&lt;E2,"_lose","_draw")))</f>
        <v>Alpha_draw</v>
      </c>
      <c r="Q2" s="3" t="str">
        <f>F2 &amp; IF(OR(D2="",E2=""),"",IF(D2&lt;E2,"_win",IF(D2&gt;E2,"_lose","_draw")))</f>
        <v>Beta_draw</v>
      </c>
      <c r="R2" s="2">
        <f>IF(OR(D2="",E2=""),0,D2)</f>
        <v>1</v>
      </c>
      <c r="S2" s="2">
        <f>IF(OR(D2="",E2=""),0,E2)</f>
        <v>1</v>
      </c>
      <c r="U2" s="2">
        <f>RANK(AF2,AF2:AF5,0)</f>
        <v>3</v>
      </c>
      <c r="V2" t="s">
        <v>14</v>
      </c>
      <c r="W2" s="2">
        <f>COUNTIF(P:Q,V2&amp;"_win")</f>
        <v>0</v>
      </c>
      <c r="X2" s="2">
        <f>COUNTIF(P:Q,V2&amp;"_draw")</f>
        <v>2</v>
      </c>
      <c r="Y2" s="2">
        <f>COUNTIF(P:Q,V2&amp;"_lose")</f>
        <v>1</v>
      </c>
      <c r="Z2" s="2">
        <f>SUMIF(C:C,V2,R:R)+SUMIF(F:F,V2,S:S)</f>
        <v>3</v>
      </c>
      <c r="AA2" s="2">
        <f>SUMIF(C:C,V2,S:S)+SUMIF(F:F,V2,R:R)</f>
        <v>5</v>
      </c>
      <c r="AB2" s="2">
        <f>Z2-AA2</f>
        <v>-2</v>
      </c>
      <c r="AC2" s="2">
        <f>RANK(AB2,AB2:AB5,1)</f>
        <v>2</v>
      </c>
      <c r="AD2" s="2">
        <f>W2*3+X2</f>
        <v>2</v>
      </c>
      <c r="AE2" s="2">
        <v>1212</v>
      </c>
      <c r="AF2" s="5">
        <f>AD2*10000+AC2*100+Z2+AE2/1000000</f>
        <v>20203.001211999999</v>
      </c>
      <c r="AG2" s="28">
        <f>5-COUNTIF(AF2:AF5,"&lt;="&amp;AF2)</f>
        <v>3</v>
      </c>
    </row>
    <row r="3" spans="2:33" x14ac:dyDescent="0.2">
      <c r="B3" s="29"/>
      <c r="C3" s="23" t="s">
        <v>16</v>
      </c>
      <c r="D3" s="8">
        <v>2</v>
      </c>
      <c r="E3" s="9">
        <v>2</v>
      </c>
      <c r="F3" s="26" t="s">
        <v>17</v>
      </c>
      <c r="H3" s="10">
        <v>1</v>
      </c>
      <c r="I3" s="11" t="str">
        <f>VLOOKUP(H3,U2:AF5,2,FALSE)</f>
        <v>Delta</v>
      </c>
      <c r="J3" s="12">
        <f>VLOOKUP(H3,U2:AF5,3,FALSE)</f>
        <v>2</v>
      </c>
      <c r="K3" s="12">
        <f>VLOOKUP(H3,U2:AF5,4,FALSE)</f>
        <v>1</v>
      </c>
      <c r="L3" s="12">
        <f>VLOOKUP(H3,U2:AF5,5,FALSE)</f>
        <v>0</v>
      </c>
      <c r="M3" s="12" t="str">
        <f>VLOOKUP(H3,U2:AF5,6,FALSE) &amp;" - "&amp;VLOOKUP(H3,U2:AF5,7,FALSE)</f>
        <v>8 - 4</v>
      </c>
      <c r="N3" s="13">
        <f>VLOOKUP(H3,U2:AF5,10,FALSE)</f>
        <v>7</v>
      </c>
      <c r="P3" s="3" t="str">
        <f t="shared" ref="P3:P7" si="0">C3 &amp; IF(OR(D3="",E3=""),"",IF(D3&gt;E3,"_win",IF(D3&lt;E3,"_lose","_draw")))</f>
        <v>Gamma_draw</v>
      </c>
      <c r="Q3" s="3" t="str">
        <f t="shared" ref="Q3:Q7" si="1">F3 &amp; IF(OR(D3="",E3=""),"",IF(D3&lt;E3,"_win",IF(D3&gt;E3,"_lose","_draw")))</f>
        <v>Delta_draw</v>
      </c>
      <c r="R3" s="2">
        <f t="shared" ref="R3:R7" si="2">IF(OR(D3="",E3=""),0,D3)</f>
        <v>2</v>
      </c>
      <c r="S3" s="2">
        <f t="shared" ref="S3:S7" si="3">IF(OR(D3="",E3=""),0,E3)</f>
        <v>2</v>
      </c>
      <c r="U3" s="2">
        <f>RANK(AF3,AF2:AF5,0)</f>
        <v>4</v>
      </c>
      <c r="V3" t="s">
        <v>15</v>
      </c>
      <c r="W3" s="2">
        <f>COUNTIF(P:Q,V3&amp;"_win")</f>
        <v>0</v>
      </c>
      <c r="X3" s="2">
        <f>COUNTIF(P:Q,V3&amp;"_draw")</f>
        <v>1</v>
      </c>
      <c r="Y3" s="2">
        <f>COUNTIF(P:Q,V3&amp;"_lose")</f>
        <v>2</v>
      </c>
      <c r="Z3" s="2">
        <f>SUMIF(C:C,V3,R:R)+SUMIF(F:F,V3,S:S)</f>
        <v>1</v>
      </c>
      <c r="AA3" s="2">
        <f>SUMIF(C:C,V3,S:S)+SUMIF(F:F,V3,R:R)</f>
        <v>6</v>
      </c>
      <c r="AB3" s="2">
        <f t="shared" ref="AB3:AB5" si="4">Z3-AA3</f>
        <v>-5</v>
      </c>
      <c r="AC3" s="2">
        <f>RANK(AB3,AB2:AB5,1)</f>
        <v>1</v>
      </c>
      <c r="AD3" s="2">
        <f>W3*3+X3</f>
        <v>1</v>
      </c>
      <c r="AE3" s="2">
        <v>1010</v>
      </c>
      <c r="AF3" s="5">
        <f>AD3*10000+AC3*100+Z3+AE3/1000000</f>
        <v>10101.00101</v>
      </c>
      <c r="AG3" s="28">
        <f>5-COUNTIF(AF2:AF5,"&lt;="&amp;AF3)</f>
        <v>4</v>
      </c>
    </row>
    <row r="4" spans="2:33" x14ac:dyDescent="0.2">
      <c r="B4" s="29"/>
      <c r="C4" s="23" t="s">
        <v>14</v>
      </c>
      <c r="D4" s="8">
        <v>2</v>
      </c>
      <c r="E4" s="9">
        <v>4</v>
      </c>
      <c r="F4" s="26" t="s">
        <v>17</v>
      </c>
      <c r="H4" s="14">
        <v>2</v>
      </c>
      <c r="I4" s="15" t="str">
        <f>VLOOKUP(H4,U2:AF5,2,FALSE)</f>
        <v>Gamma</v>
      </c>
      <c r="J4" s="16">
        <f>VLOOKUP(H4,U2:AF5,3,FALSE)</f>
        <v>1</v>
      </c>
      <c r="K4" s="16">
        <f>VLOOKUP(H4,U2:AF5,4,FALSE)</f>
        <v>2</v>
      </c>
      <c r="L4" s="16">
        <f>VLOOKUP(H4,U2:AF5,5,FALSE)</f>
        <v>0</v>
      </c>
      <c r="M4" s="16" t="str">
        <f>VLOOKUP(H4,U2:AF5,6,FALSE) &amp;" - "&amp;VLOOKUP(H4,U2:AF5,7,FALSE)</f>
        <v>5 - 2</v>
      </c>
      <c r="N4" s="17">
        <f>VLOOKUP(H4,U2:AF5,10,FALSE)</f>
        <v>5</v>
      </c>
      <c r="P4" s="3" t="str">
        <f t="shared" si="0"/>
        <v>Alpha_lose</v>
      </c>
      <c r="Q4" s="3" t="str">
        <f t="shared" si="1"/>
        <v>Delta_win</v>
      </c>
      <c r="R4" s="2">
        <f t="shared" si="2"/>
        <v>2</v>
      </c>
      <c r="S4" s="2">
        <f t="shared" si="3"/>
        <v>4</v>
      </c>
      <c r="U4" s="2">
        <f>RANK(AF4,AF2:AF5,0)</f>
        <v>2</v>
      </c>
      <c r="V4" t="s">
        <v>16</v>
      </c>
      <c r="W4" s="2">
        <f>COUNTIF(P:Q,V4&amp;"_win")</f>
        <v>1</v>
      </c>
      <c r="X4" s="2">
        <f>COUNTIF(P:Q,V4&amp;"_draw")</f>
        <v>2</v>
      </c>
      <c r="Y4" s="2">
        <f>COUNTIF(P:Q,V4&amp;"_lose")</f>
        <v>0</v>
      </c>
      <c r="Z4" s="2">
        <f>SUMIF(C:C,V4,R:R)+SUMIF(F:F,V4,S:S)</f>
        <v>5</v>
      </c>
      <c r="AA4" s="2">
        <f>SUMIF(C:C,V4,S:S)+SUMIF(F:F,V4,R:R)</f>
        <v>2</v>
      </c>
      <c r="AB4" s="2">
        <f t="shared" si="4"/>
        <v>3</v>
      </c>
      <c r="AC4" s="2">
        <f>RANK(AB4,AB2:AB5,1)</f>
        <v>3</v>
      </c>
      <c r="AD4" s="2">
        <f>W4*3+X4</f>
        <v>5</v>
      </c>
      <c r="AE4" s="2">
        <v>909</v>
      </c>
      <c r="AF4" s="5">
        <f>AD4*10000+AC4*100+Z4+AE4/1000000</f>
        <v>50305.000909000002</v>
      </c>
      <c r="AG4" s="28">
        <f>5-COUNTIF(AF2:AF5,"&lt;="&amp;AF4)</f>
        <v>2</v>
      </c>
    </row>
    <row r="5" spans="2:33" x14ac:dyDescent="0.2">
      <c r="B5" s="29"/>
      <c r="C5" s="23" t="s">
        <v>15</v>
      </c>
      <c r="D5" s="8">
        <v>0</v>
      </c>
      <c r="E5" s="9">
        <v>3</v>
      </c>
      <c r="F5" s="26" t="s">
        <v>16</v>
      </c>
      <c r="H5" s="14">
        <v>3</v>
      </c>
      <c r="I5" s="15" t="str">
        <f>VLOOKUP(H5,U2:AF5,2,FALSE)</f>
        <v>Alpha</v>
      </c>
      <c r="J5" s="16">
        <f>VLOOKUP(H5,U2:AF5,3,FALSE)</f>
        <v>0</v>
      </c>
      <c r="K5" s="16">
        <f>VLOOKUP(H5,U2:AF5,4,FALSE)</f>
        <v>2</v>
      </c>
      <c r="L5" s="16">
        <f>VLOOKUP(H5,U2:AF5,5,FALSE)</f>
        <v>1</v>
      </c>
      <c r="M5" s="16" t="str">
        <f>VLOOKUP(H5,U2:AF5,6,FALSE) &amp;" - "&amp;VLOOKUP(H5,U2:AF5,7,FALSE)</f>
        <v>3 - 5</v>
      </c>
      <c r="N5" s="17">
        <f>VLOOKUP(H5,U2:AF5,10,FALSE)</f>
        <v>2</v>
      </c>
      <c r="P5" s="3" t="str">
        <f t="shared" si="0"/>
        <v>Beta_lose</v>
      </c>
      <c r="Q5" s="3" t="str">
        <f t="shared" si="1"/>
        <v>Gamma_win</v>
      </c>
      <c r="R5" s="2">
        <f t="shared" si="2"/>
        <v>0</v>
      </c>
      <c r="S5" s="2">
        <f t="shared" si="3"/>
        <v>3</v>
      </c>
      <c r="U5" s="2">
        <f>RANK(AF5,AF2:AF5,0)</f>
        <v>1</v>
      </c>
      <c r="V5" t="s">
        <v>17</v>
      </c>
      <c r="W5" s="2">
        <f>COUNTIF(P:Q,V5&amp;"_win")</f>
        <v>2</v>
      </c>
      <c r="X5" s="2">
        <f>COUNTIF(P:Q,V5&amp;"_draw")</f>
        <v>1</v>
      </c>
      <c r="Y5" s="2">
        <f>COUNTIF(P:Q,V5&amp;"_lose")</f>
        <v>0</v>
      </c>
      <c r="Z5" s="2">
        <f>SUMIF(C:C,V5,R:R)+SUMIF(F:F,V5,S:S)</f>
        <v>8</v>
      </c>
      <c r="AA5" s="2">
        <f>SUMIF(C:C,V5,S:S)+SUMIF(F:F,V5,R:R)</f>
        <v>4</v>
      </c>
      <c r="AB5" s="2">
        <f t="shared" si="4"/>
        <v>4</v>
      </c>
      <c r="AC5" s="2">
        <f>RANK(AB5,AB2:AB5,1)</f>
        <v>4</v>
      </c>
      <c r="AD5" s="2">
        <f>W5*3+X5</f>
        <v>7</v>
      </c>
      <c r="AE5" s="2">
        <v>808</v>
      </c>
      <c r="AF5" s="5">
        <f>AD5*10000+AC5*100+Z5+AE5/1000000</f>
        <v>70408.000807999997</v>
      </c>
      <c r="AG5" s="28">
        <f>5-COUNTIF(AF2:AF5,"&lt;="&amp;AF5)</f>
        <v>1</v>
      </c>
    </row>
    <row r="6" spans="2:33" x14ac:dyDescent="0.2">
      <c r="B6" s="29"/>
      <c r="C6" s="23" t="s">
        <v>16</v>
      </c>
      <c r="D6" s="8">
        <v>0</v>
      </c>
      <c r="E6" s="9">
        <v>0</v>
      </c>
      <c r="F6" s="26" t="s">
        <v>14</v>
      </c>
      <c r="H6" s="18">
        <v>4</v>
      </c>
      <c r="I6" s="19" t="str">
        <f>VLOOKUP(H6,U2:AF5,2,FALSE)</f>
        <v>Beta</v>
      </c>
      <c r="J6" s="20">
        <f>VLOOKUP(H6,U2:AF5,3,FALSE)</f>
        <v>0</v>
      </c>
      <c r="K6" s="20">
        <f>VLOOKUP(H6,U2:AF5,4,FALSE)</f>
        <v>1</v>
      </c>
      <c r="L6" s="20">
        <f>VLOOKUP(H6,U2:AF5,5,FALSE)</f>
        <v>2</v>
      </c>
      <c r="M6" s="20" t="str">
        <f>VLOOKUP(H6,U2:AF5,6,FALSE) &amp;" - "&amp;VLOOKUP(H6,U2:AF5,7,FALSE)</f>
        <v>1 - 6</v>
      </c>
      <c r="N6" s="21">
        <f>VLOOKUP(H6,U2:AF5,10,FALSE)</f>
        <v>1</v>
      </c>
      <c r="P6" s="3" t="str">
        <f t="shared" si="0"/>
        <v>Gamma_draw</v>
      </c>
      <c r="Q6" s="3" t="str">
        <f t="shared" si="1"/>
        <v>Alpha_draw</v>
      </c>
      <c r="R6" s="2">
        <f t="shared" si="2"/>
        <v>0</v>
      </c>
      <c r="S6" s="2">
        <f t="shared" si="3"/>
        <v>0</v>
      </c>
    </row>
    <row r="7" spans="2:33" x14ac:dyDescent="0.2">
      <c r="B7" s="29"/>
      <c r="C7" s="24" t="s">
        <v>15</v>
      </c>
      <c r="D7" s="8">
        <v>0</v>
      </c>
      <c r="E7" s="9">
        <v>2</v>
      </c>
      <c r="F7" s="27" t="s">
        <v>17</v>
      </c>
      <c r="P7" s="3" t="str">
        <f t="shared" si="0"/>
        <v>Beta_lose</v>
      </c>
      <c r="Q7" s="3" t="str">
        <f t="shared" si="1"/>
        <v>Delta_win</v>
      </c>
      <c r="R7" s="2">
        <f t="shared" si="2"/>
        <v>0</v>
      </c>
      <c r="S7" s="2">
        <f t="shared" si="3"/>
        <v>2</v>
      </c>
    </row>
    <row r="8" spans="2:33" x14ac:dyDescent="0.2">
      <c r="B8" s="29" t="s">
        <v>23</v>
      </c>
      <c r="C8" s="22" t="s">
        <v>24</v>
      </c>
      <c r="D8" s="8">
        <v>1</v>
      </c>
      <c r="E8" s="9">
        <v>1</v>
      </c>
      <c r="F8" s="25" t="s">
        <v>25</v>
      </c>
      <c r="H8" s="7" t="s">
        <v>2</v>
      </c>
      <c r="I8" s="7" t="s">
        <v>3</v>
      </c>
      <c r="J8" s="7" t="s">
        <v>18</v>
      </c>
      <c r="K8" s="7" t="s">
        <v>19</v>
      </c>
      <c r="L8" s="7" t="s">
        <v>20</v>
      </c>
      <c r="M8" s="7" t="s">
        <v>9</v>
      </c>
      <c r="N8" s="7" t="s">
        <v>10</v>
      </c>
      <c r="P8" s="3" t="str">
        <f>C8 &amp; IF(OR(D8="",E8=""),"",IF(D8&gt;E8,"_win",IF(D8&lt;E8,"_lose","_draw")))</f>
        <v>Epsilon_draw</v>
      </c>
      <c r="Q8" s="3" t="str">
        <f>F8 &amp; IF(OR(D8="",E8=""),"",IF(D8&lt;E8,"_win",IF(D8&gt;E8,"_lose","_draw")))</f>
        <v>Zeta_draw</v>
      </c>
      <c r="R8" s="2">
        <f>IF(OR(D8="",E8=""),0,D8)</f>
        <v>1</v>
      </c>
      <c r="S8" s="2">
        <f>IF(OR(D8="",E8=""),0,E8)</f>
        <v>1</v>
      </c>
      <c r="U8" s="2">
        <f>RANK(AF8,AF8:AF11,0)</f>
        <v>3</v>
      </c>
      <c r="V8" t="s">
        <v>24</v>
      </c>
      <c r="W8" s="2">
        <f>COUNTIF(P:Q,V8&amp;"_win")</f>
        <v>0</v>
      </c>
      <c r="X8" s="2">
        <f>COUNTIF(P:Q,V8&amp;"_draw")</f>
        <v>2</v>
      </c>
      <c r="Y8" s="2">
        <f>COUNTIF(P:Q,V8&amp;"_lose")</f>
        <v>1</v>
      </c>
      <c r="Z8" s="2">
        <f>SUMIF(C:C,V8,R:R)+SUMIF(F:F,V8,S:S)</f>
        <v>4</v>
      </c>
      <c r="AA8" s="2">
        <f>SUMIF(C:C,V8,S:S)+SUMIF(F:F,V8,R:R)</f>
        <v>6</v>
      </c>
      <c r="AB8" s="2">
        <f>Z8-AA8</f>
        <v>-2</v>
      </c>
      <c r="AC8" s="2">
        <f>RANK(AB8,AB8:AB11,1)</f>
        <v>2</v>
      </c>
      <c r="AD8" s="2">
        <f>W8*3+X8</f>
        <v>2</v>
      </c>
      <c r="AE8" s="2">
        <v>1001</v>
      </c>
      <c r="AF8" s="5">
        <f>AD8*10000+AC8*100+Z8+AE8/1000000</f>
        <v>20204.001001000001</v>
      </c>
      <c r="AG8" s="28">
        <f>5-COUNTIF(AF8:AF11,"&lt;="&amp;AF8)</f>
        <v>3</v>
      </c>
    </row>
    <row r="9" spans="2:33" x14ac:dyDescent="0.2">
      <c r="B9" s="29"/>
      <c r="C9" s="23" t="s">
        <v>26</v>
      </c>
      <c r="D9" s="8">
        <v>2</v>
      </c>
      <c r="E9" s="9">
        <v>2</v>
      </c>
      <c r="F9" s="26" t="s">
        <v>27</v>
      </c>
      <c r="H9" s="10">
        <v>1</v>
      </c>
      <c r="I9" s="11" t="str">
        <f>VLOOKUP(H9,U8:AF11,2,FALSE)</f>
        <v>Eta</v>
      </c>
      <c r="J9" s="12">
        <f>VLOOKUP(H9,U8:AF11,3,FALSE)</f>
        <v>1</v>
      </c>
      <c r="K9" s="12">
        <f>VLOOKUP(H9,U8:AF11,4,FALSE)</f>
        <v>2</v>
      </c>
      <c r="L9" s="12">
        <f>VLOOKUP(H9,U8:AF11,5,FALSE)</f>
        <v>0</v>
      </c>
      <c r="M9" s="12" t="str">
        <f>VLOOKUP(H9,U8:AF11,6,FALSE) &amp;" - "&amp;VLOOKUP(H9,U8:AF11,7,FALSE)</f>
        <v>6 - 3</v>
      </c>
      <c r="N9" s="13">
        <f>VLOOKUP(H9,U8:AF11,10,FALSE)</f>
        <v>5</v>
      </c>
      <c r="P9" s="3" t="str">
        <f t="shared" ref="P9:P13" si="5">C9 &amp; IF(OR(D9="",E9=""),"",IF(D9&gt;E9,"_win",IF(D9&lt;E9,"_lose","_draw")))</f>
        <v>Eta_draw</v>
      </c>
      <c r="Q9" s="3" t="str">
        <f t="shared" ref="Q9:Q13" si="6">F9 &amp; IF(OR(D9="",E9=""),"",IF(D9&lt;E9,"_win",IF(D9&gt;E9,"_lose","_draw")))</f>
        <v>Theta_draw</v>
      </c>
      <c r="R9" s="2">
        <f t="shared" ref="R9:R13" si="7">IF(OR(D9="",E9=""),0,D9)</f>
        <v>2</v>
      </c>
      <c r="S9" s="2">
        <f t="shared" ref="S9:S13" si="8">IF(OR(D9="",E9=""),0,E9)</f>
        <v>2</v>
      </c>
      <c r="U9" s="2">
        <f>RANK(AF9,AF8:AF11,0)</f>
        <v>4</v>
      </c>
      <c r="V9" t="s">
        <v>25</v>
      </c>
      <c r="W9" s="2">
        <f>COUNTIF(P:Q,V9&amp;"_win")</f>
        <v>0</v>
      </c>
      <c r="X9" s="2">
        <f>COUNTIF(P:Q,V9&amp;"_draw")</f>
        <v>2</v>
      </c>
      <c r="Y9" s="2">
        <f>COUNTIF(P:Q,V9&amp;"_lose")</f>
        <v>1</v>
      </c>
      <c r="Z9" s="2">
        <f>SUMIF(C:C,V9,R:R)+SUMIF(F:F,V9,S:S)</f>
        <v>1</v>
      </c>
      <c r="AA9" s="2">
        <f>SUMIF(C:C,V9,S:S)+SUMIF(F:F,V9,R:R)</f>
        <v>4</v>
      </c>
      <c r="AB9" s="2">
        <f t="shared" ref="AB9:AB11" si="9">Z9-AA9</f>
        <v>-3</v>
      </c>
      <c r="AC9" s="2">
        <f>RANK(AB9,AB8:AB11,1)</f>
        <v>1</v>
      </c>
      <c r="AD9" s="2">
        <f>W9*3+X9</f>
        <v>2</v>
      </c>
      <c r="AE9" s="2">
        <v>1002</v>
      </c>
      <c r="AF9" s="5">
        <f>AD9*10000+AC9*100+Z9+AE9/1000000</f>
        <v>20101.001002000001</v>
      </c>
      <c r="AG9" s="28">
        <f>5-COUNTIF(AF8:AF11,"&lt;="&amp;AF9)</f>
        <v>4</v>
      </c>
    </row>
    <row r="10" spans="2:33" x14ac:dyDescent="0.2">
      <c r="B10" s="29"/>
      <c r="C10" s="23" t="s">
        <v>24</v>
      </c>
      <c r="D10" s="8">
        <v>2</v>
      </c>
      <c r="E10" s="9">
        <v>4</v>
      </c>
      <c r="F10" s="26" t="s">
        <v>27</v>
      </c>
      <c r="H10" s="14">
        <v>2</v>
      </c>
      <c r="I10" s="15" t="str">
        <f>VLOOKUP(H10,U8:AF11,2,FALSE)</f>
        <v>Theta</v>
      </c>
      <c r="J10" s="16">
        <f>VLOOKUP(H10,U8:AF11,3,FALSE)</f>
        <v>1</v>
      </c>
      <c r="K10" s="16">
        <f>VLOOKUP(H10,U8:AF11,4,FALSE)</f>
        <v>2</v>
      </c>
      <c r="L10" s="16">
        <f>VLOOKUP(H10,U8:AF11,5,FALSE)</f>
        <v>0</v>
      </c>
      <c r="M10" s="16" t="str">
        <f>VLOOKUP(H10,U8:AF11,6,FALSE) &amp;" - "&amp;VLOOKUP(H10,U8:AF11,7,FALSE)</f>
        <v>6 - 4</v>
      </c>
      <c r="N10" s="17">
        <f>VLOOKUP(H10,U8:AF11,10,FALSE)</f>
        <v>5</v>
      </c>
      <c r="P10" s="3" t="str">
        <f t="shared" si="5"/>
        <v>Epsilon_lose</v>
      </c>
      <c r="Q10" s="3" t="str">
        <f t="shared" si="6"/>
        <v>Theta_win</v>
      </c>
      <c r="R10" s="2">
        <f t="shared" si="7"/>
        <v>2</v>
      </c>
      <c r="S10" s="2">
        <f t="shared" si="8"/>
        <v>4</v>
      </c>
      <c r="U10" s="2">
        <f>RANK(AF10,AF8:AF11,0)</f>
        <v>1</v>
      </c>
      <c r="V10" t="s">
        <v>26</v>
      </c>
      <c r="W10" s="2">
        <f>COUNTIF(P:Q,V10&amp;"_win")</f>
        <v>1</v>
      </c>
      <c r="X10" s="2">
        <f>COUNTIF(P:Q,V10&amp;"_draw")</f>
        <v>2</v>
      </c>
      <c r="Y10" s="2">
        <f>COUNTIF(P:Q,V10&amp;"_lose")</f>
        <v>0</v>
      </c>
      <c r="Z10" s="2">
        <f>SUMIF(C:C,V10,R:R)+SUMIF(F:F,V10,S:S)</f>
        <v>6</v>
      </c>
      <c r="AA10" s="2">
        <f>SUMIF(C:C,V10,S:S)+SUMIF(F:F,V10,R:R)</f>
        <v>3</v>
      </c>
      <c r="AB10" s="2">
        <f t="shared" si="9"/>
        <v>3</v>
      </c>
      <c r="AC10" s="2">
        <f>RANK(AB10,AB8:AB11,1)</f>
        <v>4</v>
      </c>
      <c r="AD10" s="2">
        <f>W10*3+X10</f>
        <v>5</v>
      </c>
      <c r="AE10" s="2">
        <v>1003</v>
      </c>
      <c r="AF10" s="5">
        <f>AD10*10000+AC10*100+Z10+AE10/1000000</f>
        <v>50406.001002999998</v>
      </c>
      <c r="AG10" s="28">
        <f>5-COUNTIF(AF8:AF11,"&lt;="&amp;AF10)</f>
        <v>1</v>
      </c>
    </row>
    <row r="11" spans="2:33" x14ac:dyDescent="0.2">
      <c r="B11" s="29"/>
      <c r="C11" s="23" t="s">
        <v>25</v>
      </c>
      <c r="D11" s="8">
        <v>0</v>
      </c>
      <c r="E11" s="9">
        <v>3</v>
      </c>
      <c r="F11" s="26" t="s">
        <v>26</v>
      </c>
      <c r="H11" s="14">
        <v>3</v>
      </c>
      <c r="I11" s="15" t="str">
        <f>VLOOKUP(H11,U8:AF11,2,FALSE)</f>
        <v>Epsilon</v>
      </c>
      <c r="J11" s="16">
        <f>VLOOKUP(H11,U8:AF11,3,FALSE)</f>
        <v>0</v>
      </c>
      <c r="K11" s="16">
        <f>VLOOKUP(H11,U8:AF11,4,FALSE)</f>
        <v>2</v>
      </c>
      <c r="L11" s="16">
        <f>VLOOKUP(H11,U8:AF11,5,FALSE)</f>
        <v>1</v>
      </c>
      <c r="M11" s="16" t="str">
        <f>VLOOKUP(H11,U8:AF11,6,FALSE) &amp;" - "&amp;VLOOKUP(H11,U8:AF11,7,FALSE)</f>
        <v>4 - 6</v>
      </c>
      <c r="N11" s="17">
        <f>VLOOKUP(H11,U8:AF11,10,FALSE)</f>
        <v>2</v>
      </c>
      <c r="P11" s="3" t="str">
        <f t="shared" si="5"/>
        <v>Zeta_lose</v>
      </c>
      <c r="Q11" s="3" t="str">
        <f t="shared" si="6"/>
        <v>Eta_win</v>
      </c>
      <c r="R11" s="2">
        <f t="shared" si="7"/>
        <v>0</v>
      </c>
      <c r="S11" s="2">
        <f t="shared" si="8"/>
        <v>3</v>
      </c>
      <c r="U11" s="2">
        <f>RANK(AF11,AF8:AF11,0)</f>
        <v>2</v>
      </c>
      <c r="V11" t="s">
        <v>27</v>
      </c>
      <c r="W11" s="2">
        <f>COUNTIF(P:Q,V11&amp;"_win")</f>
        <v>1</v>
      </c>
      <c r="X11" s="2">
        <f>COUNTIF(P:Q,V11&amp;"_draw")</f>
        <v>2</v>
      </c>
      <c r="Y11" s="2">
        <f>COUNTIF(P:Q,V11&amp;"_lose")</f>
        <v>0</v>
      </c>
      <c r="Z11" s="2">
        <f>SUMIF(C:C,V11,R:R)+SUMIF(F:F,V11,S:S)</f>
        <v>6</v>
      </c>
      <c r="AA11" s="2">
        <f>SUMIF(C:C,V11,S:S)+SUMIF(F:F,V11,R:R)</f>
        <v>4</v>
      </c>
      <c r="AB11" s="2">
        <f t="shared" si="9"/>
        <v>2</v>
      </c>
      <c r="AC11" s="2">
        <f>RANK(AB11,AB8:AB11,1)</f>
        <v>3</v>
      </c>
      <c r="AD11" s="2">
        <f>W11*3+X11</f>
        <v>5</v>
      </c>
      <c r="AE11" s="2">
        <v>1004</v>
      </c>
      <c r="AF11" s="5">
        <f>AD11*10000+AC11*100+Z11+AE11/1000000</f>
        <v>50306.001003999998</v>
      </c>
      <c r="AG11" s="28">
        <f>5-COUNTIF(AF8:AF11,"&lt;="&amp;AF11)</f>
        <v>2</v>
      </c>
    </row>
    <row r="12" spans="2:33" x14ac:dyDescent="0.2">
      <c r="B12" s="29"/>
      <c r="C12" s="23" t="s">
        <v>26</v>
      </c>
      <c r="D12" s="8">
        <v>1</v>
      </c>
      <c r="E12" s="9">
        <v>1</v>
      </c>
      <c r="F12" s="26" t="s">
        <v>24</v>
      </c>
      <c r="H12" s="18">
        <v>4</v>
      </c>
      <c r="I12" s="19" t="str">
        <f>VLOOKUP(H12,U8:AF11,2,FALSE)</f>
        <v>Zeta</v>
      </c>
      <c r="J12" s="20">
        <f>VLOOKUP(H12,U8:AF11,3,FALSE)</f>
        <v>0</v>
      </c>
      <c r="K12" s="20">
        <f>VLOOKUP(H12,U8:AF11,4,FALSE)</f>
        <v>2</v>
      </c>
      <c r="L12" s="20">
        <f>VLOOKUP(H12,U8:AF11,5,FALSE)</f>
        <v>1</v>
      </c>
      <c r="M12" s="20" t="str">
        <f>VLOOKUP(H12,U8:AF11,6,FALSE) &amp;" - "&amp;VLOOKUP(H12,U8:AF11,7,FALSE)</f>
        <v>1 - 4</v>
      </c>
      <c r="N12" s="21">
        <f>VLOOKUP(H12,U8:AF11,10,FALSE)</f>
        <v>2</v>
      </c>
      <c r="P12" s="3" t="str">
        <f t="shared" si="5"/>
        <v>Eta_draw</v>
      </c>
      <c r="Q12" s="3" t="str">
        <f t="shared" si="6"/>
        <v>Epsilon_draw</v>
      </c>
      <c r="R12" s="2">
        <f t="shared" si="7"/>
        <v>1</v>
      </c>
      <c r="S12" s="2">
        <f t="shared" si="8"/>
        <v>1</v>
      </c>
    </row>
    <row r="13" spans="2:33" x14ac:dyDescent="0.2">
      <c r="B13" s="29"/>
      <c r="C13" s="24" t="s">
        <v>25</v>
      </c>
      <c r="D13" s="8">
        <v>0</v>
      </c>
      <c r="E13" s="9">
        <v>0</v>
      </c>
      <c r="F13" s="27" t="s">
        <v>27</v>
      </c>
      <c r="P13" s="3" t="str">
        <f t="shared" si="5"/>
        <v>Zeta_draw</v>
      </c>
      <c r="Q13" s="3" t="str">
        <f t="shared" si="6"/>
        <v>Theta_draw</v>
      </c>
      <c r="R13" s="2">
        <f t="shared" si="7"/>
        <v>0</v>
      </c>
      <c r="S13" s="2">
        <f t="shared" si="8"/>
        <v>0</v>
      </c>
    </row>
    <row r="17" spans="2:6" x14ac:dyDescent="0.2">
      <c r="B17" s="30" t="s">
        <v>28</v>
      </c>
      <c r="C17" s="31"/>
      <c r="D17" s="31"/>
      <c r="E17" s="31"/>
      <c r="F17" s="32"/>
    </row>
    <row r="18" spans="2:6" x14ac:dyDescent="0.2">
      <c r="B18" s="33"/>
      <c r="C18" s="34"/>
      <c r="D18" s="34"/>
      <c r="E18" s="34"/>
      <c r="F18" s="35"/>
    </row>
  </sheetData>
  <sortState ref="AE8:AE11">
    <sortCondition ref="AE8:AE11"/>
  </sortState>
  <mergeCells count="3">
    <mergeCell ref="B2:B7"/>
    <mergeCell ref="B8:B13"/>
    <mergeCell ref="B17:F18"/>
  </mergeCells>
  <hyperlinks>
    <hyperlink ref="B17:F18" r:id="rId1" display="www.excely.com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Sorting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</dc:creator>
  <cp:lastModifiedBy>DK</cp:lastModifiedBy>
  <dcterms:created xsi:type="dcterms:W3CDTF">2016-05-08T19:56:38Z</dcterms:created>
  <dcterms:modified xsi:type="dcterms:W3CDTF">2016-05-19T09:57:35Z</dcterms:modified>
</cp:coreProperties>
</file>